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xr:revisionPtr revIDLastSave="61" documentId="8_{1232B204-B477-4138-A2B5-F12D1C8D877B}" xr6:coauthVersionLast="47" xr6:coauthVersionMax="47" xr10:uidLastSave="{5F8963E7-3CED-403E-AD1D-89E4A8CE6301}"/>
  <bookViews>
    <workbookView xWindow="-120" yWindow="-120" windowWidth="29040" windowHeight="15720" tabRatio="897" xr2:uid="{7CE8378F-5CE3-4909-A199-7C460B96DD54}"/>
  </bookViews>
  <sheets>
    <sheet name="Instructions" sheetId="5" r:id="rId1"/>
    <sheet name="Inputs" sheetId="10" r:id="rId2"/>
    <sheet name="Output" sheetId="14" r:id="rId3"/>
  </sheets>
  <definedNames>
    <definedName name="NMIPerTran">#REF!</definedName>
    <definedName name="NumTrans">#REF!</definedName>
    <definedName name="ProPayAuth">#REF!</definedName>
    <definedName name="ProPayBinAccess">#REF!</definedName>
    <definedName name="ProPayMthlyFee">#REF!</definedName>
    <definedName name="Volu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4" l="1"/>
  <c r="B39" i="14"/>
  <c r="P33" i="14"/>
  <c r="O33" i="14"/>
  <c r="N33" i="14"/>
  <c r="M33" i="14"/>
  <c r="L33" i="14"/>
  <c r="K33" i="14"/>
  <c r="J33" i="14"/>
  <c r="I33" i="14"/>
  <c r="H33" i="14"/>
  <c r="G33" i="14"/>
  <c r="F33" i="14"/>
  <c r="E33"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C17" i="14"/>
  <c r="B17" i="14"/>
  <c r="C16" i="14"/>
  <c r="B16" i="14"/>
  <c r="C15" i="14"/>
  <c r="B15" i="14"/>
  <c r="C14" i="14"/>
  <c r="B14" i="14"/>
  <c r="C13" i="14"/>
  <c r="B13" i="14"/>
  <c r="C12" i="14"/>
  <c r="B12" i="14"/>
  <c r="C11" i="14"/>
  <c r="B11" i="14"/>
  <c r="T10" i="14"/>
  <c r="S10" i="14"/>
  <c r="R10" i="14"/>
  <c r="Q10" i="14"/>
  <c r="F10" i="14"/>
  <c r="G10" i="14" s="1"/>
  <c r="E10" i="14"/>
  <c r="D10" i="14"/>
  <c r="C10" i="14"/>
  <c r="B10" i="14"/>
  <c r="F9" i="14"/>
  <c r="E9" i="14"/>
  <c r="W7" i="14"/>
  <c r="B7" i="14"/>
  <c r="C172" i="10"/>
  <c r="B172" i="10"/>
  <c r="C171" i="10"/>
  <c r="B171" i="10"/>
  <c r="C170" i="10"/>
  <c r="B170" i="10"/>
  <c r="C169" i="10"/>
  <c r="B169" i="10"/>
  <c r="C168" i="10"/>
  <c r="B168" i="10"/>
  <c r="C167" i="10"/>
  <c r="B167" i="10"/>
  <c r="C166" i="10"/>
  <c r="B166" i="10"/>
  <c r="C165" i="10"/>
  <c r="B165" i="10"/>
  <c r="C164" i="10"/>
  <c r="B164" i="10"/>
  <c r="C163" i="10"/>
  <c r="B163" i="10"/>
  <c r="C162" i="10"/>
  <c r="B162" i="10"/>
  <c r="C161" i="10"/>
  <c r="B161" i="10"/>
  <c r="C160" i="10"/>
  <c r="B160" i="10"/>
  <c r="C159" i="10"/>
  <c r="B159" i="10"/>
  <c r="C158" i="10"/>
  <c r="B158" i="10"/>
  <c r="C157" i="10"/>
  <c r="B157" i="10"/>
  <c r="C156" i="10"/>
  <c r="B156" i="10"/>
  <c r="C155" i="10"/>
  <c r="B155" i="10"/>
  <c r="C154" i="10"/>
  <c r="B154" i="10"/>
  <c r="C153" i="10"/>
  <c r="B153" i="10"/>
  <c r="V152" i="10"/>
  <c r="U152" i="10"/>
  <c r="T152" i="10"/>
  <c r="S152" i="10"/>
  <c r="R152" i="10"/>
  <c r="G152" i="10"/>
  <c r="H152" i="10" s="1"/>
  <c r="F152" i="10"/>
  <c r="D152" i="10"/>
  <c r="C152" i="10"/>
  <c r="B152" i="10"/>
  <c r="G151" i="10"/>
  <c r="F151" i="10"/>
  <c r="D145" i="10"/>
  <c r="C145" i="10"/>
  <c r="B145" i="10"/>
  <c r="D144" i="10"/>
  <c r="C144" i="10"/>
  <c r="B144" i="10"/>
  <c r="F143" i="10"/>
  <c r="D143" i="10"/>
  <c r="C143" i="10"/>
  <c r="B143" i="10"/>
  <c r="D142" i="10"/>
  <c r="C142" i="10"/>
  <c r="B142" i="10"/>
  <c r="F141" i="10"/>
  <c r="D141" i="10"/>
  <c r="C141" i="10"/>
  <c r="B141" i="10"/>
  <c r="F140" i="10"/>
  <c r="D140" i="10"/>
  <c r="C140" i="10"/>
  <c r="B140" i="10"/>
  <c r="F139" i="10"/>
  <c r="D139" i="10"/>
  <c r="C139" i="10"/>
  <c r="B139" i="10"/>
  <c r="F138" i="10"/>
  <c r="E23" i="14" s="1"/>
  <c r="D138" i="10"/>
  <c r="C138" i="10"/>
  <c r="B138" i="10"/>
  <c r="F137" i="10"/>
  <c r="E22" i="14" s="1"/>
  <c r="D137" i="10"/>
  <c r="C137" i="10"/>
  <c r="B137" i="10"/>
  <c r="F136" i="10"/>
  <c r="E21" i="14" s="1"/>
  <c r="D136" i="10"/>
  <c r="C136" i="10"/>
  <c r="B136" i="10"/>
  <c r="D135" i="10"/>
  <c r="C135" i="10"/>
  <c r="B135" i="10"/>
  <c r="D134" i="10"/>
  <c r="C134" i="10"/>
  <c r="B134" i="10"/>
  <c r="D133" i="10"/>
  <c r="C133" i="10"/>
  <c r="B133" i="10"/>
  <c r="D132" i="10"/>
  <c r="C132" i="10"/>
  <c r="B132" i="10"/>
  <c r="D131" i="10"/>
  <c r="C131" i="10"/>
  <c r="B131" i="10"/>
  <c r="D130" i="10"/>
  <c r="C130" i="10"/>
  <c r="B130" i="10"/>
  <c r="F129" i="10"/>
  <c r="D129" i="10"/>
  <c r="C129" i="10"/>
  <c r="B129" i="10"/>
  <c r="D128" i="10"/>
  <c r="C128" i="10"/>
  <c r="B128" i="10"/>
  <c r="D127" i="10"/>
  <c r="C127" i="10"/>
  <c r="B127" i="10"/>
  <c r="D126" i="10"/>
  <c r="C126" i="10"/>
  <c r="B126" i="10"/>
  <c r="V125" i="10"/>
  <c r="U125" i="10"/>
  <c r="T125" i="10"/>
  <c r="S125" i="10"/>
  <c r="R125" i="10"/>
  <c r="F125" i="10"/>
  <c r="F142" i="10" s="1"/>
  <c r="F124" i="10"/>
  <c r="Q118" i="10"/>
  <c r="P118" i="10"/>
  <c r="O118" i="10"/>
  <c r="U118" i="10" s="1"/>
  <c r="N118" i="10"/>
  <c r="T118" i="10" s="1"/>
  <c r="M118" i="10"/>
  <c r="L118" i="10"/>
  <c r="K118" i="10"/>
  <c r="J118" i="10"/>
  <c r="I118" i="10"/>
  <c r="H118" i="10"/>
  <c r="G118" i="10"/>
  <c r="F118" i="10"/>
  <c r="R118" i="10" s="1"/>
  <c r="D118" i="10"/>
  <c r="C118" i="10"/>
  <c r="B118" i="10"/>
  <c r="U117" i="10"/>
  <c r="Q117" i="10"/>
  <c r="P117" i="10"/>
  <c r="O117" i="10"/>
  <c r="N117" i="10"/>
  <c r="M117" i="10"/>
  <c r="L117" i="10"/>
  <c r="T117" i="10" s="1"/>
  <c r="K117" i="10"/>
  <c r="J117" i="10"/>
  <c r="I117" i="10"/>
  <c r="H117" i="10"/>
  <c r="R117" i="10" s="1"/>
  <c r="G117" i="10"/>
  <c r="F117" i="10"/>
  <c r="V117" i="10" s="1"/>
  <c r="D117" i="10"/>
  <c r="C117" i="10"/>
  <c r="B117" i="10"/>
  <c r="Q116" i="10"/>
  <c r="P116" i="10"/>
  <c r="O116" i="10"/>
  <c r="N116" i="10"/>
  <c r="M116" i="10"/>
  <c r="L116" i="10"/>
  <c r="K116" i="10"/>
  <c r="J116" i="10"/>
  <c r="V116" i="10" s="1"/>
  <c r="I116" i="10"/>
  <c r="H116" i="10"/>
  <c r="G116" i="10"/>
  <c r="F116" i="10"/>
  <c r="R116" i="10" s="1"/>
  <c r="D116" i="10"/>
  <c r="C116" i="10"/>
  <c r="B116" i="10"/>
  <c r="R115" i="10"/>
  <c r="Q115" i="10"/>
  <c r="P115" i="10"/>
  <c r="O115" i="10"/>
  <c r="U115" i="10" s="1"/>
  <c r="N115" i="10"/>
  <c r="M115" i="10"/>
  <c r="L115" i="10"/>
  <c r="K115" i="10"/>
  <c r="J115" i="10"/>
  <c r="I115" i="10"/>
  <c r="H115" i="10"/>
  <c r="G115" i="10"/>
  <c r="F115" i="10"/>
  <c r="D115" i="10"/>
  <c r="C115" i="10"/>
  <c r="B115" i="10"/>
  <c r="S114" i="10"/>
  <c r="R114" i="10"/>
  <c r="Q114" i="10"/>
  <c r="P114" i="10"/>
  <c r="P119" i="10" s="1"/>
  <c r="P120" i="10" s="1"/>
  <c r="O114" i="10"/>
  <c r="N114" i="10"/>
  <c r="M114" i="10"/>
  <c r="L114" i="10"/>
  <c r="T114" i="10" s="1"/>
  <c r="K114" i="10"/>
  <c r="J114" i="10"/>
  <c r="I114" i="10"/>
  <c r="H114" i="10"/>
  <c r="G114" i="10"/>
  <c r="F114" i="10"/>
  <c r="D114" i="10"/>
  <c r="C114" i="10"/>
  <c r="B114" i="10"/>
  <c r="S113" i="10"/>
  <c r="Q113" i="10"/>
  <c r="P113" i="10"/>
  <c r="O113" i="10"/>
  <c r="U113" i="10" s="1"/>
  <c r="N113" i="10"/>
  <c r="M113" i="10"/>
  <c r="T113" i="10" s="1"/>
  <c r="L113" i="10"/>
  <c r="K113" i="10"/>
  <c r="J113" i="10"/>
  <c r="I113" i="10"/>
  <c r="H113" i="10"/>
  <c r="G113" i="10"/>
  <c r="R113" i="10" s="1"/>
  <c r="F113" i="10"/>
  <c r="D113" i="10"/>
  <c r="C113" i="10"/>
  <c r="B113" i="10"/>
  <c r="S112" i="10"/>
  <c r="R112" i="10"/>
  <c r="Q112" i="10"/>
  <c r="P112" i="10"/>
  <c r="O112" i="10"/>
  <c r="U112" i="10" s="1"/>
  <c r="N112" i="10"/>
  <c r="M112" i="10"/>
  <c r="T112" i="10" s="1"/>
  <c r="L112" i="10"/>
  <c r="K112" i="10"/>
  <c r="J112" i="10"/>
  <c r="I112" i="10"/>
  <c r="H112" i="10"/>
  <c r="G112" i="10"/>
  <c r="F112" i="10"/>
  <c r="D112" i="10"/>
  <c r="C112" i="10"/>
  <c r="B112" i="10"/>
  <c r="S111" i="10"/>
  <c r="Q111" i="10"/>
  <c r="P111" i="10"/>
  <c r="O111" i="10"/>
  <c r="U111" i="10" s="1"/>
  <c r="N111" i="10"/>
  <c r="T111" i="10" s="1"/>
  <c r="M111" i="10"/>
  <c r="L111" i="10"/>
  <c r="K111" i="10"/>
  <c r="J111" i="10"/>
  <c r="I111" i="10"/>
  <c r="H111" i="10"/>
  <c r="G111" i="10"/>
  <c r="R111" i="10" s="1"/>
  <c r="F111" i="10"/>
  <c r="D111" i="10"/>
  <c r="C111" i="10"/>
  <c r="B111" i="10"/>
  <c r="T110" i="10"/>
  <c r="S110" i="10"/>
  <c r="Q110" i="10"/>
  <c r="P110" i="10"/>
  <c r="O110" i="10"/>
  <c r="U110" i="10" s="1"/>
  <c r="N110" i="10"/>
  <c r="M110" i="10"/>
  <c r="L110" i="10"/>
  <c r="K110" i="10"/>
  <c r="J110" i="10"/>
  <c r="I110" i="10"/>
  <c r="H110" i="10"/>
  <c r="R110" i="10" s="1"/>
  <c r="G110" i="10"/>
  <c r="F110" i="10"/>
  <c r="D110" i="10"/>
  <c r="C110" i="10"/>
  <c r="B110" i="10"/>
  <c r="T109" i="10"/>
  <c r="S109" i="10"/>
  <c r="R109" i="10"/>
  <c r="Q109" i="10"/>
  <c r="P109" i="10"/>
  <c r="U109" i="10" s="1"/>
  <c r="O109" i="10"/>
  <c r="N109" i="10"/>
  <c r="M109" i="10"/>
  <c r="L109" i="10"/>
  <c r="K109" i="10"/>
  <c r="J109" i="10"/>
  <c r="I109" i="10"/>
  <c r="H109" i="10"/>
  <c r="G109" i="10"/>
  <c r="F109" i="10"/>
  <c r="D109" i="10"/>
  <c r="C109" i="10"/>
  <c r="B109" i="10"/>
  <c r="V108" i="10"/>
  <c r="T108" i="10"/>
  <c r="S108" i="10"/>
  <c r="R108" i="10"/>
  <c r="Q108" i="10"/>
  <c r="U108" i="10" s="1"/>
  <c r="P108" i="10"/>
  <c r="O108" i="10"/>
  <c r="N108" i="10"/>
  <c r="M108" i="10"/>
  <c r="L108" i="10"/>
  <c r="K108" i="10"/>
  <c r="J108" i="10"/>
  <c r="I108" i="10"/>
  <c r="H108" i="10"/>
  <c r="G108" i="10"/>
  <c r="F108" i="10"/>
  <c r="D108" i="10"/>
  <c r="C108" i="10"/>
  <c r="B108" i="10"/>
  <c r="V107" i="10"/>
  <c r="U107" i="10"/>
  <c r="T107" i="10"/>
  <c r="R107" i="10"/>
  <c r="Q107" i="10"/>
  <c r="P107" i="10"/>
  <c r="O107" i="10"/>
  <c r="N107" i="10"/>
  <c r="M107" i="10"/>
  <c r="L107" i="10"/>
  <c r="K107" i="10"/>
  <c r="S107" i="10" s="1"/>
  <c r="J107" i="10"/>
  <c r="I107" i="10"/>
  <c r="H107" i="10"/>
  <c r="G107" i="10"/>
  <c r="F107" i="10"/>
  <c r="D107" i="10"/>
  <c r="C107" i="10"/>
  <c r="B107" i="10"/>
  <c r="U106" i="10"/>
  <c r="S106" i="10"/>
  <c r="Q106" i="10"/>
  <c r="P106" i="10"/>
  <c r="O106" i="10"/>
  <c r="N106" i="10"/>
  <c r="M106" i="10"/>
  <c r="L106" i="10"/>
  <c r="T106" i="10" s="1"/>
  <c r="K106" i="10"/>
  <c r="J106" i="10"/>
  <c r="I106" i="10"/>
  <c r="H106" i="10"/>
  <c r="G106" i="10"/>
  <c r="F106" i="10"/>
  <c r="D106" i="10"/>
  <c r="C106" i="10"/>
  <c r="B106" i="10"/>
  <c r="U105" i="10"/>
  <c r="Q105" i="10"/>
  <c r="P105" i="10"/>
  <c r="O105" i="10"/>
  <c r="N105" i="10"/>
  <c r="M105" i="10"/>
  <c r="T105" i="10" s="1"/>
  <c r="L105" i="10"/>
  <c r="K105" i="10"/>
  <c r="J105" i="10"/>
  <c r="S105" i="10" s="1"/>
  <c r="I105" i="10"/>
  <c r="H105" i="10"/>
  <c r="G105" i="10"/>
  <c r="R105" i="10" s="1"/>
  <c r="F105" i="10"/>
  <c r="D105" i="10"/>
  <c r="C105" i="10"/>
  <c r="B105" i="10"/>
  <c r="U104" i="10"/>
  <c r="Q104" i="10"/>
  <c r="P104" i="10"/>
  <c r="O104" i="10"/>
  <c r="N104" i="10"/>
  <c r="T104" i="10" s="1"/>
  <c r="M104" i="10"/>
  <c r="L104" i="10"/>
  <c r="K104" i="10"/>
  <c r="J104" i="10"/>
  <c r="I104" i="10"/>
  <c r="S104" i="10" s="1"/>
  <c r="H104" i="10"/>
  <c r="G104" i="10"/>
  <c r="F104" i="10"/>
  <c r="R104" i="10" s="1"/>
  <c r="D104" i="10"/>
  <c r="C104" i="10"/>
  <c r="B104" i="10"/>
  <c r="Q103" i="10"/>
  <c r="P103" i="10"/>
  <c r="O103" i="10"/>
  <c r="U103" i="10" s="1"/>
  <c r="N103" i="10"/>
  <c r="M103" i="10"/>
  <c r="L103" i="10"/>
  <c r="T103" i="10" s="1"/>
  <c r="K103" i="10"/>
  <c r="J103" i="10"/>
  <c r="I103" i="10"/>
  <c r="S103" i="10" s="1"/>
  <c r="H103" i="10"/>
  <c r="G103" i="10"/>
  <c r="F103" i="10"/>
  <c r="R103" i="10" s="1"/>
  <c r="D103" i="10"/>
  <c r="C103" i="10"/>
  <c r="B103" i="10"/>
  <c r="Q102" i="10"/>
  <c r="P102" i="10"/>
  <c r="U102" i="10" s="1"/>
  <c r="O102" i="10"/>
  <c r="N102" i="10"/>
  <c r="M102" i="10"/>
  <c r="T102" i="10" s="1"/>
  <c r="L102" i="10"/>
  <c r="K102" i="10"/>
  <c r="J102" i="10"/>
  <c r="S102" i="10" s="1"/>
  <c r="I102" i="10"/>
  <c r="H102" i="10"/>
  <c r="G102" i="10"/>
  <c r="F102" i="10"/>
  <c r="D102" i="10"/>
  <c r="C102" i="10"/>
  <c r="B102" i="10"/>
  <c r="Q101" i="10"/>
  <c r="U101" i="10" s="1"/>
  <c r="P101" i="10"/>
  <c r="O101" i="10"/>
  <c r="N101" i="10"/>
  <c r="M101" i="10"/>
  <c r="L101" i="10"/>
  <c r="T101" i="10" s="1"/>
  <c r="K101" i="10"/>
  <c r="J101" i="10"/>
  <c r="I101" i="10"/>
  <c r="S101" i="10" s="1"/>
  <c r="H101" i="10"/>
  <c r="G101" i="10"/>
  <c r="F101" i="10"/>
  <c r="D101" i="10"/>
  <c r="C101" i="10"/>
  <c r="B101" i="10"/>
  <c r="R100" i="10"/>
  <c r="Q100" i="10"/>
  <c r="P100" i="10"/>
  <c r="O100" i="10"/>
  <c r="U100" i="10" s="1"/>
  <c r="N100" i="10"/>
  <c r="M100" i="10"/>
  <c r="L100" i="10"/>
  <c r="K100" i="10"/>
  <c r="J100" i="10"/>
  <c r="I100" i="10"/>
  <c r="S100" i="10" s="1"/>
  <c r="H100" i="10"/>
  <c r="G100" i="10"/>
  <c r="F100" i="10"/>
  <c r="D100" i="10"/>
  <c r="C100" i="10"/>
  <c r="B100" i="10"/>
  <c r="Q99" i="10"/>
  <c r="P99" i="10"/>
  <c r="U99" i="10" s="1"/>
  <c r="O99" i="10"/>
  <c r="N99" i="10"/>
  <c r="M99" i="10"/>
  <c r="M119" i="10" s="1"/>
  <c r="M120" i="10" s="1"/>
  <c r="L99" i="10"/>
  <c r="T99" i="10" s="1"/>
  <c r="K99" i="10"/>
  <c r="J99" i="10"/>
  <c r="I99" i="10"/>
  <c r="I119" i="10" s="1"/>
  <c r="I120" i="10" s="1"/>
  <c r="H99" i="10"/>
  <c r="G99" i="10"/>
  <c r="F99" i="10"/>
  <c r="D99" i="10"/>
  <c r="C99" i="10"/>
  <c r="B99" i="10"/>
  <c r="V98" i="10"/>
  <c r="U98" i="10"/>
  <c r="T98" i="10"/>
  <c r="S98" i="10"/>
  <c r="R98" i="10"/>
  <c r="F98" i="10"/>
  <c r="G98" i="10" s="1"/>
  <c r="N91" i="10"/>
  <c r="K91" i="10"/>
  <c r="H91" i="10"/>
  <c r="G91" i="10"/>
  <c r="F91" i="10"/>
  <c r="Q90" i="10"/>
  <c r="Q91" i="10" s="1"/>
  <c r="P90" i="10"/>
  <c r="P91" i="10" s="1"/>
  <c r="O90" i="10"/>
  <c r="O91" i="10" s="1"/>
  <c r="N90" i="10"/>
  <c r="M90" i="10"/>
  <c r="M91" i="10" s="1"/>
  <c r="L90" i="10"/>
  <c r="L91" i="10" s="1"/>
  <c r="K90" i="10"/>
  <c r="J90" i="10"/>
  <c r="J91" i="10" s="1"/>
  <c r="I90" i="10"/>
  <c r="I91" i="10" s="1"/>
  <c r="H90" i="10"/>
  <c r="G90" i="10"/>
  <c r="F90" i="10"/>
  <c r="V89" i="10"/>
  <c r="U89" i="10"/>
  <c r="T89" i="10"/>
  <c r="S89" i="10"/>
  <c r="R89" i="10"/>
  <c r="D89" i="10"/>
  <c r="D172" i="10" s="1"/>
  <c r="C89" i="10"/>
  <c r="B89" i="10"/>
  <c r="V88" i="10"/>
  <c r="U88" i="10"/>
  <c r="T88" i="10"/>
  <c r="S88" i="10"/>
  <c r="R88" i="10"/>
  <c r="D88" i="10"/>
  <c r="C88" i="10"/>
  <c r="B88" i="10"/>
  <c r="V87" i="10"/>
  <c r="U87" i="10"/>
  <c r="T87" i="10"/>
  <c r="S87" i="10"/>
  <c r="R87" i="10"/>
  <c r="D87" i="10"/>
  <c r="D170" i="10" s="1"/>
  <c r="C87" i="10"/>
  <c r="B87" i="10"/>
  <c r="V86" i="10"/>
  <c r="U86" i="10"/>
  <c r="T86" i="10"/>
  <c r="S86" i="10"/>
  <c r="R86" i="10"/>
  <c r="D86" i="10"/>
  <c r="C86" i="10"/>
  <c r="B86" i="10"/>
  <c r="V85" i="10"/>
  <c r="U85" i="10"/>
  <c r="T85" i="10"/>
  <c r="S85" i="10"/>
  <c r="R85" i="10"/>
  <c r="D85" i="10"/>
  <c r="C85" i="10"/>
  <c r="B85" i="10"/>
  <c r="V84" i="10"/>
  <c r="U84" i="10"/>
  <c r="T84" i="10"/>
  <c r="S84" i="10"/>
  <c r="R84" i="10"/>
  <c r="D84" i="10"/>
  <c r="D167" i="10" s="1"/>
  <c r="C84" i="10"/>
  <c r="B84" i="10"/>
  <c r="V83" i="10"/>
  <c r="U83" i="10"/>
  <c r="T83" i="10"/>
  <c r="S83" i="10"/>
  <c r="R83" i="10"/>
  <c r="D83" i="10"/>
  <c r="C83" i="10"/>
  <c r="B83" i="10"/>
  <c r="V82" i="10"/>
  <c r="U82" i="10"/>
  <c r="T82" i="10"/>
  <c r="S82" i="10"/>
  <c r="R82" i="10"/>
  <c r="D82" i="10"/>
  <c r="D23" i="14" s="1"/>
  <c r="C82" i="10"/>
  <c r="B82" i="10"/>
  <c r="V81" i="10"/>
  <c r="U81" i="10"/>
  <c r="T81" i="10"/>
  <c r="S81" i="10"/>
  <c r="R81" i="10"/>
  <c r="D81" i="10"/>
  <c r="C81" i="10"/>
  <c r="B81" i="10"/>
  <c r="V80" i="10"/>
  <c r="U80" i="10"/>
  <c r="T80" i="10"/>
  <c r="S80" i="10"/>
  <c r="R80" i="10"/>
  <c r="D80" i="10"/>
  <c r="C80" i="10"/>
  <c r="B80" i="10"/>
  <c r="V79" i="10"/>
  <c r="U79" i="10"/>
  <c r="T79" i="10"/>
  <c r="S79" i="10"/>
  <c r="R79" i="10"/>
  <c r="D79" i="10"/>
  <c r="C79" i="10"/>
  <c r="B79" i="10"/>
  <c r="V78" i="10"/>
  <c r="U78" i="10"/>
  <c r="T78" i="10"/>
  <c r="S78" i="10"/>
  <c r="R78" i="10"/>
  <c r="D78" i="10"/>
  <c r="C78" i="10"/>
  <c r="B78" i="10"/>
  <c r="V77" i="10"/>
  <c r="U77" i="10"/>
  <c r="T77" i="10"/>
  <c r="S77" i="10"/>
  <c r="R77" i="10"/>
  <c r="D77" i="10"/>
  <c r="D18" i="14" s="1"/>
  <c r="C77" i="10"/>
  <c r="B77" i="10"/>
  <c r="V76" i="10"/>
  <c r="U76" i="10"/>
  <c r="T76" i="10"/>
  <c r="S76" i="10"/>
  <c r="R76" i="10"/>
  <c r="D76" i="10"/>
  <c r="C76" i="10"/>
  <c r="B76" i="10"/>
  <c r="V75" i="10"/>
  <c r="U75" i="10"/>
  <c r="T75" i="10"/>
  <c r="S75" i="10"/>
  <c r="R75" i="10"/>
  <c r="D75" i="10"/>
  <c r="D158" i="10" s="1"/>
  <c r="C75" i="10"/>
  <c r="B75" i="10"/>
  <c r="V74" i="10"/>
  <c r="U74" i="10"/>
  <c r="T74" i="10"/>
  <c r="S74" i="10"/>
  <c r="R74" i="10"/>
  <c r="D74" i="10"/>
  <c r="C74" i="10"/>
  <c r="B74" i="10"/>
  <c r="V73" i="10"/>
  <c r="U73" i="10"/>
  <c r="T73" i="10"/>
  <c r="S73" i="10"/>
  <c r="R73" i="10"/>
  <c r="D73" i="10"/>
  <c r="C73" i="10"/>
  <c r="B73" i="10"/>
  <c r="V72" i="10"/>
  <c r="U72" i="10"/>
  <c r="T72" i="10"/>
  <c r="S72" i="10"/>
  <c r="R72" i="10"/>
  <c r="D72" i="10"/>
  <c r="C72" i="10"/>
  <c r="B72" i="10"/>
  <c r="V71" i="10"/>
  <c r="V90" i="10" s="1"/>
  <c r="V91" i="10" s="1"/>
  <c r="U71" i="10"/>
  <c r="T71" i="10"/>
  <c r="S71" i="10"/>
  <c r="R71" i="10"/>
  <c r="D71" i="10"/>
  <c r="C71" i="10"/>
  <c r="B71" i="10"/>
  <c r="V70" i="10"/>
  <c r="U70" i="10"/>
  <c r="T70" i="10"/>
  <c r="S70" i="10"/>
  <c r="R70" i="10"/>
  <c r="D70" i="10"/>
  <c r="C70" i="10"/>
  <c r="B70" i="10"/>
  <c r="V69" i="10"/>
  <c r="U69" i="10"/>
  <c r="T69" i="10"/>
  <c r="S69" i="10"/>
  <c r="R69" i="10"/>
  <c r="F69" i="10"/>
  <c r="G69" i="10" s="1"/>
  <c r="H69" i="10" s="1"/>
  <c r="I69" i="10" s="1"/>
  <c r="J69" i="10" s="1"/>
  <c r="K69" i="10" s="1"/>
  <c r="L69" i="10" s="1"/>
  <c r="M69" i="10" s="1"/>
  <c r="N69" i="10" s="1"/>
  <c r="O69" i="10" s="1"/>
  <c r="P69" i="10" s="1"/>
  <c r="Q69" i="10" s="1"/>
  <c r="D69" i="10"/>
  <c r="C69" i="10"/>
  <c r="B69" i="10"/>
  <c r="F63" i="10"/>
  <c r="E40" i="14" s="1"/>
  <c r="P62" i="10"/>
  <c r="L62" i="10"/>
  <c r="K62" i="10"/>
  <c r="J62" i="10"/>
  <c r="I62" i="10"/>
  <c r="H62" i="10"/>
  <c r="Q61" i="10"/>
  <c r="P36" i="14" s="1"/>
  <c r="P61" i="10"/>
  <c r="O36" i="14" s="1"/>
  <c r="O61" i="10"/>
  <c r="N36" i="14" s="1"/>
  <c r="N61" i="10"/>
  <c r="M36" i="14" s="1"/>
  <c r="M61" i="10"/>
  <c r="L36" i="14" s="1"/>
  <c r="L61" i="10"/>
  <c r="K61" i="10"/>
  <c r="J61" i="10"/>
  <c r="I36" i="14" s="1"/>
  <c r="I61" i="10"/>
  <c r="H61" i="10"/>
  <c r="G36" i="14" s="1"/>
  <c r="G61" i="10"/>
  <c r="F36" i="14" s="1"/>
  <c r="F61" i="10"/>
  <c r="E36" i="14" s="1"/>
  <c r="V60" i="10"/>
  <c r="U60" i="10"/>
  <c r="T60" i="10"/>
  <c r="S60" i="10"/>
  <c r="R60" i="10"/>
  <c r="V59" i="10"/>
  <c r="U59" i="10"/>
  <c r="T59" i="10"/>
  <c r="S59" i="10"/>
  <c r="R59" i="10"/>
  <c r="V58" i="10"/>
  <c r="U58" i="10"/>
  <c r="T58" i="10"/>
  <c r="S58" i="10"/>
  <c r="R58" i="10"/>
  <c r="V57" i="10"/>
  <c r="U57" i="10"/>
  <c r="T57" i="10"/>
  <c r="S57" i="10"/>
  <c r="R57" i="10"/>
  <c r="V56" i="10"/>
  <c r="U56" i="10"/>
  <c r="T56" i="10"/>
  <c r="S56" i="10"/>
  <c r="R56" i="10"/>
  <c r="V55" i="10"/>
  <c r="U55" i="10"/>
  <c r="T55" i="10"/>
  <c r="S55" i="10"/>
  <c r="R55" i="10"/>
  <c r="V54" i="10"/>
  <c r="U54" i="10"/>
  <c r="T54" i="10"/>
  <c r="S54" i="10"/>
  <c r="R54" i="10"/>
  <c r="V53" i="10"/>
  <c r="U53" i="10"/>
  <c r="T53" i="10"/>
  <c r="S53" i="10"/>
  <c r="R53" i="10"/>
  <c r="V52" i="10"/>
  <c r="U52" i="10"/>
  <c r="T52" i="10"/>
  <c r="S52" i="10"/>
  <c r="R52" i="10"/>
  <c r="V51" i="10"/>
  <c r="U51" i="10"/>
  <c r="T51" i="10"/>
  <c r="S51" i="10"/>
  <c r="R51" i="10"/>
  <c r="V50" i="10"/>
  <c r="U50" i="10"/>
  <c r="T50" i="10"/>
  <c r="S50" i="10"/>
  <c r="R50" i="10"/>
  <c r="V49" i="10"/>
  <c r="U49" i="10"/>
  <c r="T49" i="10"/>
  <c r="S49" i="10"/>
  <c r="R49" i="10"/>
  <c r="V48" i="10"/>
  <c r="U48" i="10"/>
  <c r="T48" i="10"/>
  <c r="S48" i="10"/>
  <c r="R48" i="10"/>
  <c r="V47" i="10"/>
  <c r="U47" i="10"/>
  <c r="T47" i="10"/>
  <c r="S47" i="10"/>
  <c r="R47" i="10"/>
  <c r="V46" i="10"/>
  <c r="U46" i="10"/>
  <c r="T46" i="10"/>
  <c r="S46" i="10"/>
  <c r="R46" i="10"/>
  <c r="V45" i="10"/>
  <c r="U45" i="10"/>
  <c r="T45" i="10"/>
  <c r="S45" i="10"/>
  <c r="R45" i="10"/>
  <c r="V44" i="10"/>
  <c r="U44" i="10"/>
  <c r="T44" i="10"/>
  <c r="S44" i="10"/>
  <c r="R44" i="10"/>
  <c r="V43" i="10"/>
  <c r="U43" i="10"/>
  <c r="T43" i="10"/>
  <c r="S43" i="10"/>
  <c r="R43" i="10"/>
  <c r="V42" i="10"/>
  <c r="U42" i="10"/>
  <c r="T42" i="10"/>
  <c r="T61" i="10" s="1"/>
  <c r="S42" i="10"/>
  <c r="R42" i="10"/>
  <c r="V41" i="10"/>
  <c r="U41" i="10"/>
  <c r="T41" i="10"/>
  <c r="S41" i="10"/>
  <c r="R41" i="10"/>
  <c r="R61" i="10" s="1"/>
  <c r="V40" i="10"/>
  <c r="U40" i="10"/>
  <c r="T40" i="10"/>
  <c r="S40" i="10"/>
  <c r="R40" i="10"/>
  <c r="G40" i="10"/>
  <c r="H40" i="10" s="1"/>
  <c r="F40" i="10"/>
  <c r="T33" i="10"/>
  <c r="S39" i="14" s="1"/>
  <c r="S33" i="10"/>
  <c r="R39" i="14" s="1"/>
  <c r="Q33" i="10"/>
  <c r="P39" i="14" s="1"/>
  <c r="P33" i="10"/>
  <c r="O39" i="14" s="1"/>
  <c r="O33" i="10"/>
  <c r="N39" i="14" s="1"/>
  <c r="N33" i="10"/>
  <c r="M39" i="14" s="1"/>
  <c r="M33" i="10"/>
  <c r="L39" i="14" s="1"/>
  <c r="L33" i="10"/>
  <c r="K39" i="14" s="1"/>
  <c r="K33" i="10"/>
  <c r="J39" i="14" s="1"/>
  <c r="J33" i="10"/>
  <c r="I39" i="14" s="1"/>
  <c r="I33" i="10"/>
  <c r="H39" i="14" s="1"/>
  <c r="H33" i="10"/>
  <c r="G39" i="14" s="1"/>
  <c r="G33" i="10"/>
  <c r="F39" i="14" s="1"/>
  <c r="F33" i="10"/>
  <c r="E39" i="14" s="1"/>
  <c r="V31" i="10"/>
  <c r="U33" i="14" s="1"/>
  <c r="U31" i="10"/>
  <c r="T33" i="14" s="1"/>
  <c r="T31" i="10"/>
  <c r="S33" i="14" s="1"/>
  <c r="S31" i="10"/>
  <c r="R33" i="14" s="1"/>
  <c r="R31" i="10"/>
  <c r="Q33" i="14" s="1"/>
  <c r="V30" i="10"/>
  <c r="U30" i="10"/>
  <c r="T30" i="10"/>
  <c r="S30" i="10"/>
  <c r="R30" i="10"/>
  <c r="F30" i="10"/>
  <c r="G30" i="10" s="1"/>
  <c r="H30" i="10" s="1"/>
  <c r="I30" i="10" s="1"/>
  <c r="J30" i="10" s="1"/>
  <c r="K30" i="10" s="1"/>
  <c r="L30" i="10" s="1"/>
  <c r="M30" i="10" s="1"/>
  <c r="N30" i="10" s="1"/>
  <c r="O30" i="10" s="1"/>
  <c r="P30" i="10" s="1"/>
  <c r="Q30" i="10" s="1"/>
  <c r="B22" i="10"/>
  <c r="V7" i="14" s="1"/>
  <c r="B21" i="10"/>
  <c r="U7" i="14" s="1"/>
  <c r="B20" i="10"/>
  <c r="T7" i="14" s="1"/>
  <c r="I40" i="10" l="1"/>
  <c r="J40" i="10" s="1"/>
  <c r="K40" i="10" s="1"/>
  <c r="L40" i="10" s="1"/>
  <c r="M40" i="10" s="1"/>
  <c r="N40" i="10" s="1"/>
  <c r="O40" i="10" s="1"/>
  <c r="P40" i="10" s="1"/>
  <c r="Q40" i="10" s="1"/>
  <c r="W53" i="10"/>
  <c r="W60" i="10"/>
  <c r="W56" i="10"/>
  <c r="Q36" i="14"/>
  <c r="R63" i="10"/>
  <c r="Q40" i="14" s="1"/>
  <c r="H98" i="10"/>
  <c r="I98" i="10" s="1"/>
  <c r="J98" i="10" s="1"/>
  <c r="K98" i="10" s="1"/>
  <c r="L98" i="10" s="1"/>
  <c r="M98" i="10" s="1"/>
  <c r="N98" i="10" s="1"/>
  <c r="O98" i="10" s="1"/>
  <c r="P98" i="10" s="1"/>
  <c r="Q98" i="10" s="1"/>
  <c r="W111" i="10" s="1"/>
  <c r="S36" i="14"/>
  <c r="T63" i="10"/>
  <c r="S40" i="14" s="1"/>
  <c r="W76" i="10"/>
  <c r="U33" i="10"/>
  <c r="T39" i="14" s="1"/>
  <c r="D153" i="10"/>
  <c r="D11" i="14"/>
  <c r="V33" i="10"/>
  <c r="U39" i="14" s="1"/>
  <c r="M62" i="10"/>
  <c r="J36" i="14"/>
  <c r="K63" i="10"/>
  <c r="J40" i="14" s="1"/>
  <c r="U90" i="10"/>
  <c r="U91" i="10" s="1"/>
  <c r="V102" i="10"/>
  <c r="R102" i="10"/>
  <c r="W57" i="10"/>
  <c r="R90" i="10"/>
  <c r="R91" i="10" s="1"/>
  <c r="N119" i="10"/>
  <c r="N120" i="10" s="1"/>
  <c r="W31" i="10"/>
  <c r="V33" i="14" s="1"/>
  <c r="V61" i="10"/>
  <c r="W41" i="10"/>
  <c r="W51" i="10"/>
  <c r="K36" i="14"/>
  <c r="L63" i="10"/>
  <c r="K40" i="14" s="1"/>
  <c r="Q62" i="10"/>
  <c r="S99" i="10"/>
  <c r="V101" i="10"/>
  <c r="R101" i="10"/>
  <c r="V105" i="10"/>
  <c r="V106" i="10"/>
  <c r="L119" i="10"/>
  <c r="L120" i="10" s="1"/>
  <c r="H10" i="14"/>
  <c r="G9" i="14"/>
  <c r="Q9" i="14" s="1"/>
  <c r="V110" i="10"/>
  <c r="V111" i="10"/>
  <c r="V114" i="10"/>
  <c r="S115" i="10"/>
  <c r="T116" i="10"/>
  <c r="T119" i="10" s="1"/>
  <c r="T120" i="10" s="1"/>
  <c r="D14" i="14"/>
  <c r="D156" i="10"/>
  <c r="W79" i="10"/>
  <c r="V104" i="10"/>
  <c r="Q119" i="10"/>
  <c r="Q120" i="10" s="1"/>
  <c r="T115" i="10"/>
  <c r="U116" i="10"/>
  <c r="V100" i="10"/>
  <c r="M63" i="10"/>
  <c r="L40" i="14" s="1"/>
  <c r="W75" i="10"/>
  <c r="R106" i="10"/>
  <c r="V112" i="10"/>
  <c r="F156" i="10"/>
  <c r="E14" i="14"/>
  <c r="D12" i="14"/>
  <c r="D154" i="10"/>
  <c r="V103" i="10"/>
  <c r="D21" i="14"/>
  <c r="D163" i="10"/>
  <c r="W42" i="10"/>
  <c r="W52" i="10"/>
  <c r="N63" i="10"/>
  <c r="M40" i="14" s="1"/>
  <c r="T90" i="10"/>
  <c r="T91" i="10" s="1"/>
  <c r="D19" i="14"/>
  <c r="D161" i="10"/>
  <c r="V109" i="10"/>
  <c r="I152" i="10"/>
  <c r="H151" i="10"/>
  <c r="R151" i="10" s="1"/>
  <c r="H124" i="10"/>
  <c r="R124" i="10" s="1"/>
  <c r="W48" i="10"/>
  <c r="W58" i="10"/>
  <c r="G63" i="10"/>
  <c r="F40" i="14" s="1"/>
  <c r="J63" i="10"/>
  <c r="I40" i="14" s="1"/>
  <c r="W84" i="10"/>
  <c r="W49" i="10"/>
  <c r="P63" i="10"/>
  <c r="O40" i="14" s="1"/>
  <c r="D17" i="14"/>
  <c r="D159" i="10"/>
  <c r="F119" i="10"/>
  <c r="F120" i="10" s="1"/>
  <c r="V99" i="10"/>
  <c r="R99" i="10"/>
  <c r="R119" i="10" s="1"/>
  <c r="R120" i="10" s="1"/>
  <c r="V118" i="10"/>
  <c r="W45" i="10"/>
  <c r="W55" i="10"/>
  <c r="W73" i="10"/>
  <c r="D168" i="10"/>
  <c r="D26" i="14"/>
  <c r="W89" i="10"/>
  <c r="F62" i="10"/>
  <c r="Q63" i="10"/>
  <c r="P40" i="14" s="1"/>
  <c r="W71" i="10"/>
  <c r="G119" i="10"/>
  <c r="G120" i="10" s="1"/>
  <c r="F170" i="10"/>
  <c r="E28" i="14"/>
  <c r="H63" i="10"/>
  <c r="G40" i="14" s="1"/>
  <c r="W77" i="10"/>
  <c r="O63" i="10"/>
  <c r="N40" i="14" s="1"/>
  <c r="W82" i="10"/>
  <c r="G62" i="10"/>
  <c r="D157" i="10"/>
  <c r="D15" i="14"/>
  <c r="W80" i="10"/>
  <c r="D24" i="14"/>
  <c r="D166" i="10"/>
  <c r="W87" i="10"/>
  <c r="H119" i="10"/>
  <c r="H120" i="10" s="1"/>
  <c r="T100" i="10"/>
  <c r="U114" i="10"/>
  <c r="U119" i="10" s="1"/>
  <c r="U120" i="10" s="1"/>
  <c r="S118" i="10"/>
  <c r="R33" i="10"/>
  <c r="Q39" i="14" s="1"/>
  <c r="J119" i="10"/>
  <c r="J120" i="10" s="1"/>
  <c r="D22" i="14"/>
  <c r="D164" i="10"/>
  <c r="W85" i="10"/>
  <c r="D171" i="10"/>
  <c r="D29" i="14"/>
  <c r="K119" i="10"/>
  <c r="K120" i="10" s="1"/>
  <c r="W59" i="10"/>
  <c r="S117" i="10"/>
  <c r="F169" i="10"/>
  <c r="E27" i="14"/>
  <c r="W86" i="10"/>
  <c r="W88" i="10"/>
  <c r="W70" i="10"/>
  <c r="W81" i="10"/>
  <c r="W83" i="10"/>
  <c r="D20" i="14"/>
  <c r="D162" i="10"/>
  <c r="F167" i="10"/>
  <c r="E25" i="14"/>
  <c r="D13" i="14"/>
  <c r="D155" i="10"/>
  <c r="W78" i="10"/>
  <c r="S61" i="10"/>
  <c r="W47" i="10"/>
  <c r="W74" i="10"/>
  <c r="D169" i="10"/>
  <c r="D27" i="14"/>
  <c r="W33" i="10"/>
  <c r="V39" i="14" s="1"/>
  <c r="H36" i="14"/>
  <c r="I63" i="10"/>
  <c r="H40" i="14" s="1"/>
  <c r="N62" i="10"/>
  <c r="S90" i="10"/>
  <c r="S91" i="10" s="1"/>
  <c r="O119" i="10"/>
  <c r="O120" i="10" s="1"/>
  <c r="U61" i="10"/>
  <c r="W44" i="10"/>
  <c r="W54" i="10"/>
  <c r="O62" i="10"/>
  <c r="W72" i="10"/>
  <c r="V115" i="10"/>
  <c r="S116" i="10"/>
  <c r="F144" i="10"/>
  <c r="E24" i="14"/>
  <c r="F145" i="10"/>
  <c r="D160" i="10"/>
  <c r="D25" i="14"/>
  <c r="V113" i="10"/>
  <c r="F126" i="10"/>
  <c r="G125" i="10"/>
  <c r="F127" i="10"/>
  <c r="D16" i="14"/>
  <c r="F128" i="10"/>
  <c r="E26" i="14"/>
  <c r="F163" i="10"/>
  <c r="G124" i="10"/>
  <c r="F130" i="10"/>
  <c r="F164" i="10"/>
  <c r="D165" i="10"/>
  <c r="W117" i="10"/>
  <c r="F131" i="10"/>
  <c r="F165" i="10"/>
  <c r="D28" i="14"/>
  <c r="F132" i="10"/>
  <c r="F166" i="10"/>
  <c r="F133" i="10"/>
  <c r="F134" i="10"/>
  <c r="F168" i="10"/>
  <c r="F135" i="10"/>
  <c r="D30" i="14"/>
  <c r="W101" i="10" l="1"/>
  <c r="J152" i="10"/>
  <c r="I151" i="10"/>
  <c r="I124" i="10"/>
  <c r="W99" i="10"/>
  <c r="E13" i="14"/>
  <c r="F155" i="10"/>
  <c r="E18" i="14"/>
  <c r="F160" i="10"/>
  <c r="I10" i="14"/>
  <c r="H9" i="14"/>
  <c r="V119" i="10"/>
  <c r="V120" i="10" s="1"/>
  <c r="W106" i="10"/>
  <c r="T36" i="14"/>
  <c r="U63" i="10"/>
  <c r="T40" i="14" s="1"/>
  <c r="U36" i="14"/>
  <c r="V63" i="10"/>
  <c r="U40" i="14" s="1"/>
  <c r="W107" i="10"/>
  <c r="E20" i="14"/>
  <c r="F162" i="10"/>
  <c r="E12" i="14"/>
  <c r="F154" i="10"/>
  <c r="W103" i="10"/>
  <c r="W110" i="10"/>
  <c r="F172" i="10"/>
  <c r="E30" i="14"/>
  <c r="G141" i="10"/>
  <c r="G140" i="10"/>
  <c r="G137" i="10"/>
  <c r="G136" i="10"/>
  <c r="G135" i="10"/>
  <c r="G134" i="10"/>
  <c r="G133" i="10"/>
  <c r="G132" i="10"/>
  <c r="G131" i="10"/>
  <c r="G130" i="10"/>
  <c r="G129" i="10"/>
  <c r="G127" i="10"/>
  <c r="H125" i="10"/>
  <c r="G126" i="10"/>
  <c r="G145" i="10"/>
  <c r="G144" i="10"/>
  <c r="G143" i="10"/>
  <c r="G128" i="10"/>
  <c r="G139" i="10"/>
  <c r="G142" i="10"/>
  <c r="G138" i="10"/>
  <c r="W113" i="10"/>
  <c r="W102" i="10"/>
  <c r="F146" i="10"/>
  <c r="F153" i="10"/>
  <c r="E11" i="14"/>
  <c r="W105" i="10"/>
  <c r="W90" i="10"/>
  <c r="W91" i="10" s="1"/>
  <c r="W109" i="10"/>
  <c r="W114" i="10"/>
  <c r="E17" i="14"/>
  <c r="F159" i="10"/>
  <c r="W118" i="10"/>
  <c r="E16" i="14"/>
  <c r="F158" i="10"/>
  <c r="W112" i="10"/>
  <c r="W104" i="10"/>
  <c r="W115" i="10"/>
  <c r="F171" i="10"/>
  <c r="E29" i="14"/>
  <c r="W100" i="10"/>
  <c r="F157" i="10"/>
  <c r="E15" i="14"/>
  <c r="R36" i="14"/>
  <c r="S63" i="10"/>
  <c r="R40" i="14" s="1"/>
  <c r="E19" i="14"/>
  <c r="F161" i="10"/>
  <c r="W116" i="10"/>
  <c r="W108" i="10"/>
  <c r="S119" i="10"/>
  <c r="S120" i="10" s="1"/>
  <c r="W46" i="10"/>
  <c r="W50" i="10"/>
  <c r="W61" i="10" s="1"/>
  <c r="W43" i="10"/>
  <c r="V36" i="14" l="1"/>
  <c r="W63" i="10"/>
  <c r="V40" i="14" s="1"/>
  <c r="G170" i="10"/>
  <c r="F28" i="14"/>
  <c r="G171" i="10"/>
  <c r="F29" i="14"/>
  <c r="G153" i="10"/>
  <c r="F11" i="14"/>
  <c r="G146" i="10"/>
  <c r="F12" i="14"/>
  <c r="G154" i="10"/>
  <c r="F13" i="14"/>
  <c r="G155" i="10"/>
  <c r="G156" i="10"/>
  <c r="F14" i="14"/>
  <c r="R129" i="10"/>
  <c r="F22" i="14"/>
  <c r="G164" i="10"/>
  <c r="R137" i="10"/>
  <c r="H140" i="10"/>
  <c r="H139" i="10"/>
  <c r="H136" i="10"/>
  <c r="H135" i="10"/>
  <c r="H134" i="10"/>
  <c r="H133" i="10"/>
  <c r="H132" i="10"/>
  <c r="H131" i="10"/>
  <c r="H130" i="10"/>
  <c r="H129" i="10"/>
  <c r="H128" i="10"/>
  <c r="H126" i="10"/>
  <c r="H145" i="10"/>
  <c r="H144" i="10"/>
  <c r="H143" i="10"/>
  <c r="R143" i="10" s="1"/>
  <c r="H142" i="10"/>
  <c r="H137" i="10"/>
  <c r="I125" i="10"/>
  <c r="H127" i="10"/>
  <c r="H138" i="10"/>
  <c r="H141" i="10"/>
  <c r="F15" i="14"/>
  <c r="G157" i="10"/>
  <c r="G172" i="10"/>
  <c r="F30" i="14"/>
  <c r="F16" i="14"/>
  <c r="G158" i="10"/>
  <c r="I9" i="14"/>
  <c r="J10" i="14"/>
  <c r="R126" i="10"/>
  <c r="F17" i="14"/>
  <c r="G159" i="10"/>
  <c r="R128" i="10"/>
  <c r="F18" i="14"/>
  <c r="G160" i="10"/>
  <c r="F19" i="14"/>
  <c r="G161" i="10"/>
  <c r="F20" i="14"/>
  <c r="G162" i="10"/>
  <c r="F21" i="14"/>
  <c r="G163" i="10"/>
  <c r="F147" i="10"/>
  <c r="E34" i="14" s="1"/>
  <c r="F173" i="10"/>
  <c r="E37" i="14" s="1"/>
  <c r="E31" i="14"/>
  <c r="W119" i="10"/>
  <c r="W120" i="10" s="1"/>
  <c r="G167" i="10"/>
  <c r="F25" i="14"/>
  <c r="R140" i="10"/>
  <c r="F23" i="14"/>
  <c r="G165" i="10"/>
  <c r="R138" i="10"/>
  <c r="G168" i="10"/>
  <c r="F26" i="14"/>
  <c r="G169" i="10"/>
  <c r="F27" i="14"/>
  <c r="R142" i="10"/>
  <c r="J151" i="10"/>
  <c r="J124" i="10"/>
  <c r="K152" i="10"/>
  <c r="G166" i="10"/>
  <c r="F24" i="14"/>
  <c r="R139" i="10"/>
  <c r="R145" i="10"/>
  <c r="R170" i="10" l="1"/>
  <c r="Q28" i="14"/>
  <c r="G18" i="14"/>
  <c r="H160" i="10"/>
  <c r="R133" i="10"/>
  <c r="G147" i="10"/>
  <c r="F34" i="14" s="1"/>
  <c r="G173" i="10"/>
  <c r="F37" i="14" s="1"/>
  <c r="F31" i="14"/>
  <c r="G19" i="14"/>
  <c r="H161" i="10"/>
  <c r="Q24" i="14"/>
  <c r="R166" i="10"/>
  <c r="H166" i="10"/>
  <c r="G24" i="14"/>
  <c r="G17" i="14"/>
  <c r="H159" i="10"/>
  <c r="R132" i="10"/>
  <c r="Q25" i="14"/>
  <c r="R167" i="10"/>
  <c r="H168" i="10"/>
  <c r="G26" i="14"/>
  <c r="H167" i="10"/>
  <c r="G25" i="14"/>
  <c r="G21" i="14"/>
  <c r="H163" i="10"/>
  <c r="H165" i="10"/>
  <c r="G23" i="14"/>
  <c r="G16" i="14"/>
  <c r="H158" i="10"/>
  <c r="R131" i="10"/>
  <c r="R172" i="10"/>
  <c r="Q30" i="14"/>
  <c r="K124" i="10"/>
  <c r="S124" i="10" s="1"/>
  <c r="L152" i="10"/>
  <c r="K151" i="10"/>
  <c r="S151" i="10" s="1"/>
  <c r="G12" i="14"/>
  <c r="H154" i="10"/>
  <c r="R127" i="10"/>
  <c r="I139" i="10"/>
  <c r="I138" i="10"/>
  <c r="I135" i="10"/>
  <c r="I134" i="10"/>
  <c r="I133" i="10"/>
  <c r="I132" i="10"/>
  <c r="I131" i="10"/>
  <c r="I130" i="10"/>
  <c r="I129" i="10"/>
  <c r="I128" i="10"/>
  <c r="I127" i="10"/>
  <c r="J125" i="10"/>
  <c r="I145" i="10"/>
  <c r="I144" i="10"/>
  <c r="I143" i="10"/>
  <c r="I142" i="10"/>
  <c r="I141" i="10"/>
  <c r="I137" i="10"/>
  <c r="I140" i="10"/>
  <c r="I136" i="10"/>
  <c r="I126" i="10"/>
  <c r="R164" i="10"/>
  <c r="Q22" i="14"/>
  <c r="R165" i="10"/>
  <c r="Q23" i="14"/>
  <c r="G20" i="14"/>
  <c r="H162" i="10"/>
  <c r="R135" i="10"/>
  <c r="R134" i="10"/>
  <c r="G22" i="14"/>
  <c r="H164" i="10"/>
  <c r="Q27" i="14"/>
  <c r="R169" i="10"/>
  <c r="Q13" i="14"/>
  <c r="R155" i="10"/>
  <c r="H169" i="10"/>
  <c r="G27" i="14"/>
  <c r="H170" i="10"/>
  <c r="G28" i="14"/>
  <c r="H171" i="10"/>
  <c r="G29" i="14"/>
  <c r="R153" i="10"/>
  <c r="Q11" i="14"/>
  <c r="H172" i="10"/>
  <c r="G30" i="14"/>
  <c r="H153" i="10"/>
  <c r="G11" i="14"/>
  <c r="H146" i="10"/>
  <c r="R144" i="10"/>
  <c r="H155" i="10"/>
  <c r="G13" i="14"/>
  <c r="Q14" i="14"/>
  <c r="R156" i="10"/>
  <c r="R136" i="10"/>
  <c r="K10" i="14"/>
  <c r="J9" i="14"/>
  <c r="R9" i="14" s="1"/>
  <c r="G14" i="14"/>
  <c r="H156" i="10"/>
  <c r="R141" i="10"/>
  <c r="G15" i="14"/>
  <c r="H157" i="10"/>
  <c r="R130" i="10"/>
  <c r="I172" i="10" l="1"/>
  <c r="H30" i="14"/>
  <c r="Q16" i="14"/>
  <c r="R158" i="10"/>
  <c r="I170" i="10"/>
  <c r="H28" i="14"/>
  <c r="Q26" i="14"/>
  <c r="R168" i="10"/>
  <c r="Q17" i="14"/>
  <c r="R159" i="10"/>
  <c r="L10" i="14"/>
  <c r="K9" i="14"/>
  <c r="H12" i="14"/>
  <c r="I154" i="10"/>
  <c r="R146" i="10"/>
  <c r="H15" i="14"/>
  <c r="I157" i="10"/>
  <c r="J138" i="10"/>
  <c r="J137" i="10"/>
  <c r="J134" i="10"/>
  <c r="J133" i="10"/>
  <c r="J132" i="10"/>
  <c r="J131" i="10"/>
  <c r="J130" i="10"/>
  <c r="J129" i="10"/>
  <c r="J128" i="10"/>
  <c r="J127" i="10"/>
  <c r="K125" i="10"/>
  <c r="J126" i="10"/>
  <c r="J145" i="10"/>
  <c r="J144" i="10"/>
  <c r="J143" i="10"/>
  <c r="J142" i="10"/>
  <c r="J141" i="10"/>
  <c r="J140" i="10"/>
  <c r="J139" i="10"/>
  <c r="J136" i="10"/>
  <c r="J135" i="10"/>
  <c r="H13" i="14"/>
  <c r="I155" i="10"/>
  <c r="R162" i="10"/>
  <c r="Q20" i="14"/>
  <c r="I171" i="10"/>
  <c r="H29" i="14"/>
  <c r="R161" i="10"/>
  <c r="Q19" i="14"/>
  <c r="H14" i="14"/>
  <c r="I156" i="10"/>
  <c r="R163" i="10"/>
  <c r="Q21" i="14"/>
  <c r="H16" i="14"/>
  <c r="I158" i="10"/>
  <c r="H17" i="14"/>
  <c r="I159" i="10"/>
  <c r="H18" i="14"/>
  <c r="I160" i="10"/>
  <c r="H19" i="14"/>
  <c r="I161" i="10"/>
  <c r="H20" i="14"/>
  <c r="I162" i="10"/>
  <c r="I165" i="10"/>
  <c r="H23" i="14"/>
  <c r="R171" i="10"/>
  <c r="Q29" i="14"/>
  <c r="I153" i="10"/>
  <c r="H11" i="14"/>
  <c r="I146" i="10"/>
  <c r="I166" i="10"/>
  <c r="H24" i="14"/>
  <c r="L124" i="10"/>
  <c r="M152" i="10"/>
  <c r="L151" i="10"/>
  <c r="H21" i="14"/>
  <c r="I163" i="10"/>
  <c r="Q12" i="14"/>
  <c r="R154" i="10"/>
  <c r="R160" i="10"/>
  <c r="Q18" i="14"/>
  <c r="I167" i="10"/>
  <c r="H25" i="14"/>
  <c r="H22" i="14"/>
  <c r="I164" i="10"/>
  <c r="H147" i="10"/>
  <c r="G34" i="14" s="1"/>
  <c r="H173" i="10"/>
  <c r="G37" i="14" s="1"/>
  <c r="G31" i="14"/>
  <c r="I168" i="10"/>
  <c r="H26" i="14"/>
  <c r="Q15" i="14"/>
  <c r="R157" i="10"/>
  <c r="I169" i="10"/>
  <c r="H27" i="14"/>
  <c r="S141" i="10" l="1"/>
  <c r="J172" i="10"/>
  <c r="I30" i="14"/>
  <c r="K137" i="10"/>
  <c r="K136" i="10"/>
  <c r="K133" i="10"/>
  <c r="K132" i="10"/>
  <c r="K131" i="10"/>
  <c r="K130" i="10"/>
  <c r="K129" i="10"/>
  <c r="K128" i="10"/>
  <c r="K127" i="10"/>
  <c r="L125" i="10"/>
  <c r="K126" i="10"/>
  <c r="K145" i="10"/>
  <c r="K144" i="10"/>
  <c r="K143" i="10"/>
  <c r="K142" i="10"/>
  <c r="K141" i="10"/>
  <c r="K140" i="10"/>
  <c r="K139" i="10"/>
  <c r="K134" i="10"/>
  <c r="K138" i="10"/>
  <c r="K135" i="10"/>
  <c r="I13" i="14"/>
  <c r="J155" i="10"/>
  <c r="M124" i="10"/>
  <c r="N152" i="10"/>
  <c r="M151" i="10"/>
  <c r="J153" i="10"/>
  <c r="I11" i="14"/>
  <c r="J146" i="10"/>
  <c r="I173" i="10"/>
  <c r="H37" i="14" s="1"/>
  <c r="H31" i="14"/>
  <c r="I147" i="10"/>
  <c r="H34" i="14" s="1"/>
  <c r="I14" i="14"/>
  <c r="J156" i="10"/>
  <c r="I16" i="14"/>
  <c r="J158" i="10"/>
  <c r="I12" i="14"/>
  <c r="J154" i="10"/>
  <c r="I17" i="14"/>
  <c r="J159" i="10"/>
  <c r="M10" i="14"/>
  <c r="L9" i="14"/>
  <c r="I15" i="14"/>
  <c r="J157" i="10"/>
  <c r="I18" i="14"/>
  <c r="J160" i="10"/>
  <c r="I19" i="14"/>
  <c r="J161" i="10"/>
  <c r="J164" i="10"/>
  <c r="I22" i="14"/>
  <c r="I21" i="14"/>
  <c r="J163" i="10"/>
  <c r="I20" i="14"/>
  <c r="J162" i="10"/>
  <c r="J165" i="10"/>
  <c r="I23" i="14"/>
  <c r="J166" i="10"/>
  <c r="I24" i="14"/>
  <c r="J167" i="10"/>
  <c r="I25" i="14"/>
  <c r="J168" i="10"/>
  <c r="I26" i="14"/>
  <c r="S139" i="10"/>
  <c r="S134" i="10"/>
  <c r="J170" i="10"/>
  <c r="I28" i="14"/>
  <c r="R147" i="10"/>
  <c r="Q34" i="14" s="1"/>
  <c r="R173" i="10"/>
  <c r="Q37" i="14" s="1"/>
  <c r="Q31" i="14"/>
  <c r="J169" i="10"/>
  <c r="I27" i="14"/>
  <c r="J171" i="10"/>
  <c r="I29" i="14"/>
  <c r="K169" i="10" l="1"/>
  <c r="J27" i="14"/>
  <c r="S142" i="10"/>
  <c r="J12" i="14"/>
  <c r="K154" i="10"/>
  <c r="J15" i="14"/>
  <c r="K157" i="10"/>
  <c r="S130" i="10"/>
  <c r="K170" i="10"/>
  <c r="J28" i="14"/>
  <c r="S143" i="10"/>
  <c r="J16" i="14"/>
  <c r="K158" i="10"/>
  <c r="S131" i="10"/>
  <c r="J17" i="14"/>
  <c r="K159" i="10"/>
  <c r="S132" i="10"/>
  <c r="J13" i="14"/>
  <c r="K155" i="10"/>
  <c r="J18" i="14"/>
  <c r="K160" i="10"/>
  <c r="S133" i="10"/>
  <c r="J21" i="14"/>
  <c r="K163" i="10"/>
  <c r="K172" i="10"/>
  <c r="J30" i="14"/>
  <c r="K164" i="10"/>
  <c r="J22" i="14"/>
  <c r="S137" i="10"/>
  <c r="J173" i="10"/>
  <c r="I37" i="14" s="1"/>
  <c r="I31" i="14"/>
  <c r="J147" i="10"/>
  <c r="I34" i="14" s="1"/>
  <c r="J14" i="14"/>
  <c r="K156" i="10"/>
  <c r="R24" i="14"/>
  <c r="S166" i="10"/>
  <c r="K165" i="10"/>
  <c r="J23" i="14"/>
  <c r="K171" i="10"/>
  <c r="J29" i="14"/>
  <c r="S144" i="10"/>
  <c r="N124" i="10"/>
  <c r="T124" i="10" s="1"/>
  <c r="O152" i="10"/>
  <c r="N151" i="10"/>
  <c r="T151" i="10" s="1"/>
  <c r="J11" i="14"/>
  <c r="K146" i="10"/>
  <c r="K153" i="10"/>
  <c r="S127" i="10"/>
  <c r="R26" i="14"/>
  <c r="S168" i="10"/>
  <c r="N10" i="14"/>
  <c r="M9" i="14"/>
  <c r="S9" i="14" s="1"/>
  <c r="S129" i="10"/>
  <c r="J20" i="14"/>
  <c r="K162" i="10"/>
  <c r="S135" i="10"/>
  <c r="K167" i="10"/>
  <c r="J25" i="14"/>
  <c r="S140" i="10"/>
  <c r="S136" i="10"/>
  <c r="L136" i="10"/>
  <c r="L135" i="10"/>
  <c r="L132" i="10"/>
  <c r="L131" i="10"/>
  <c r="L130" i="10"/>
  <c r="L129" i="10"/>
  <c r="L128" i="10"/>
  <c r="L127" i="10"/>
  <c r="M125" i="10"/>
  <c r="L126" i="10"/>
  <c r="L145" i="10"/>
  <c r="L144" i="10"/>
  <c r="L143" i="10"/>
  <c r="L142" i="10"/>
  <c r="L141" i="10"/>
  <c r="L140" i="10"/>
  <c r="L139" i="10"/>
  <c r="L138" i="10"/>
  <c r="L137" i="10"/>
  <c r="L134" i="10"/>
  <c r="L133" i="10"/>
  <c r="S161" i="10"/>
  <c r="R19" i="14"/>
  <c r="J19" i="14"/>
  <c r="K161" i="10"/>
  <c r="K166" i="10"/>
  <c r="J24" i="14"/>
  <c r="S128" i="10"/>
  <c r="S145" i="10"/>
  <c r="S126" i="10"/>
  <c r="K168" i="10"/>
  <c r="J26" i="14"/>
  <c r="S138" i="10"/>
  <c r="R25" i="14" l="1"/>
  <c r="S167" i="10"/>
  <c r="L168" i="10"/>
  <c r="K26" i="14"/>
  <c r="R15" i="14"/>
  <c r="S157" i="10"/>
  <c r="S163" i="10"/>
  <c r="R21" i="14"/>
  <c r="L167" i="10"/>
  <c r="K25" i="14"/>
  <c r="S146" i="10"/>
  <c r="S153" i="10"/>
  <c r="R11" i="14"/>
  <c r="O124" i="10"/>
  <c r="P152" i="10"/>
  <c r="O151" i="10"/>
  <c r="K19" i="14"/>
  <c r="L161" i="10"/>
  <c r="K173" i="10"/>
  <c r="J37" i="14" s="1"/>
  <c r="J31" i="14"/>
  <c r="K147" i="10"/>
  <c r="J34" i="14" s="1"/>
  <c r="S170" i="10"/>
  <c r="R28" i="14"/>
  <c r="L171" i="10"/>
  <c r="K29" i="14"/>
  <c r="K15" i="14"/>
  <c r="L157" i="10"/>
  <c r="R16" i="14"/>
  <c r="S158" i="10"/>
  <c r="R13" i="14"/>
  <c r="S155" i="10"/>
  <c r="K30" i="14"/>
  <c r="L172" i="10"/>
  <c r="R14" i="14"/>
  <c r="S156" i="10"/>
  <c r="R27" i="14"/>
  <c r="S169" i="10"/>
  <c r="L166" i="10"/>
  <c r="K24" i="14"/>
  <c r="S164" i="10"/>
  <c r="R22" i="14"/>
  <c r="L170" i="10"/>
  <c r="K28" i="14"/>
  <c r="S162" i="10"/>
  <c r="R20" i="14"/>
  <c r="L146" i="10"/>
  <c r="L153" i="10"/>
  <c r="K11" i="14"/>
  <c r="K12" i="14"/>
  <c r="L154" i="10"/>
  <c r="K13" i="14"/>
  <c r="L155" i="10"/>
  <c r="O10" i="14"/>
  <c r="N9" i="14"/>
  <c r="R23" i="14"/>
  <c r="S165" i="10"/>
  <c r="L165" i="10"/>
  <c r="K23" i="14"/>
  <c r="L169" i="10"/>
  <c r="K27" i="14"/>
  <c r="M135" i="10"/>
  <c r="M134" i="10"/>
  <c r="M131" i="10"/>
  <c r="M130" i="10"/>
  <c r="M129" i="10"/>
  <c r="M128" i="10"/>
  <c r="M127" i="10"/>
  <c r="N125" i="10"/>
  <c r="M126" i="10"/>
  <c r="M145" i="10"/>
  <c r="M144" i="10"/>
  <c r="M143" i="10"/>
  <c r="M142" i="10"/>
  <c r="M141" i="10"/>
  <c r="M140" i="10"/>
  <c r="M139" i="10"/>
  <c r="M138" i="10"/>
  <c r="M137" i="10"/>
  <c r="M136" i="10"/>
  <c r="M132" i="10"/>
  <c r="M133" i="10"/>
  <c r="S160" i="10"/>
  <c r="R18" i="14"/>
  <c r="K14" i="14"/>
  <c r="L156" i="10"/>
  <c r="K20" i="14"/>
  <c r="L162" i="10"/>
  <c r="R12" i="14"/>
  <c r="S154" i="10"/>
  <c r="R17" i="14"/>
  <c r="S159" i="10"/>
  <c r="L164" i="10"/>
  <c r="K22" i="14"/>
  <c r="S172" i="10"/>
  <c r="R30" i="14"/>
  <c r="S171" i="10"/>
  <c r="R29" i="14"/>
  <c r="K16" i="14"/>
  <c r="L158" i="10"/>
  <c r="K17" i="14"/>
  <c r="L159" i="10"/>
  <c r="K18" i="14"/>
  <c r="L160" i="10"/>
  <c r="L163" i="10"/>
  <c r="K21" i="14"/>
  <c r="L29" i="14" l="1"/>
  <c r="M171" i="10"/>
  <c r="M167" i="10"/>
  <c r="L25" i="14"/>
  <c r="T140" i="10"/>
  <c r="L30" i="14"/>
  <c r="M172" i="10"/>
  <c r="M166" i="10"/>
  <c r="L24" i="14"/>
  <c r="N134" i="10"/>
  <c r="N133" i="10"/>
  <c r="N130" i="10"/>
  <c r="N129" i="10"/>
  <c r="N128" i="10"/>
  <c r="N127" i="10"/>
  <c r="O125" i="10"/>
  <c r="N126" i="10"/>
  <c r="N145" i="10"/>
  <c r="N144" i="10"/>
  <c r="N143" i="10"/>
  <c r="N142" i="10"/>
  <c r="N141" i="10"/>
  <c r="T141" i="10" s="1"/>
  <c r="N140" i="10"/>
  <c r="N139" i="10"/>
  <c r="N138" i="10"/>
  <c r="N137" i="10"/>
  <c r="T137" i="10" s="1"/>
  <c r="N136" i="10"/>
  <c r="N131" i="10"/>
  <c r="N132" i="10"/>
  <c r="N135" i="10"/>
  <c r="L12" i="14"/>
  <c r="M154" i="10"/>
  <c r="M169" i="10"/>
  <c r="L27" i="14"/>
  <c r="P10" i="14"/>
  <c r="P9" i="14" s="1"/>
  <c r="T9" i="14" s="1"/>
  <c r="U9" i="14" s="1"/>
  <c r="O9" i="14"/>
  <c r="S147" i="10"/>
  <c r="R34" i="14" s="1"/>
  <c r="S173" i="10"/>
  <c r="R37" i="14" s="1"/>
  <c r="R31" i="14"/>
  <c r="L13" i="14"/>
  <c r="M155" i="10"/>
  <c r="M146" i="10"/>
  <c r="M153" i="10"/>
  <c r="L11" i="14"/>
  <c r="L14" i="14"/>
  <c r="M156" i="10"/>
  <c r="L15" i="14"/>
  <c r="M157" i="10"/>
  <c r="L18" i="14"/>
  <c r="M160" i="10"/>
  <c r="T142" i="10"/>
  <c r="M163" i="10"/>
  <c r="L21" i="14"/>
  <c r="Q152" i="10"/>
  <c r="P151" i="10"/>
  <c r="P124" i="10"/>
  <c r="L19" i="14"/>
  <c r="M161" i="10"/>
  <c r="L17" i="14"/>
  <c r="M159" i="10"/>
  <c r="M164" i="10"/>
  <c r="L22" i="14"/>
  <c r="M168" i="10"/>
  <c r="L26" i="14"/>
  <c r="M170" i="10"/>
  <c r="L28" i="14"/>
  <c r="L16" i="14"/>
  <c r="M158" i="10"/>
  <c r="L20" i="14"/>
  <c r="M162" i="10"/>
  <c r="M165" i="10"/>
  <c r="L23" i="14"/>
  <c r="L173" i="10"/>
  <c r="K37" i="14" s="1"/>
  <c r="K31" i="14"/>
  <c r="L147" i="10"/>
  <c r="K34" i="14" s="1"/>
  <c r="S26" i="14" l="1"/>
  <c r="T168" i="10"/>
  <c r="S22" i="14"/>
  <c r="T164" i="10"/>
  <c r="M12" i="14"/>
  <c r="N154" i="10"/>
  <c r="M16" i="14"/>
  <c r="N158" i="10"/>
  <c r="T131" i="10"/>
  <c r="T169" i="10"/>
  <c r="S27" i="14"/>
  <c r="M13" i="14"/>
  <c r="N155" i="10"/>
  <c r="T127" i="10"/>
  <c r="M17" i="14"/>
  <c r="N159" i="10"/>
  <c r="T132" i="10"/>
  <c r="N146" i="10"/>
  <c r="N153" i="10"/>
  <c r="M11" i="14"/>
  <c r="M18" i="14"/>
  <c r="N160" i="10"/>
  <c r="T133" i="10"/>
  <c r="M19" i="14"/>
  <c r="N161" i="10"/>
  <c r="T134" i="10"/>
  <c r="O133" i="10"/>
  <c r="O132" i="10"/>
  <c r="O129" i="10"/>
  <c r="O128" i="10"/>
  <c r="O127" i="10"/>
  <c r="P125" i="10"/>
  <c r="O126" i="10"/>
  <c r="O145" i="10"/>
  <c r="O144" i="10"/>
  <c r="O143" i="10"/>
  <c r="O142" i="10"/>
  <c r="O141" i="10"/>
  <c r="O140" i="10"/>
  <c r="O139" i="10"/>
  <c r="O138" i="10"/>
  <c r="O137" i="10"/>
  <c r="O136" i="10"/>
  <c r="O135" i="10"/>
  <c r="O134" i="10"/>
  <c r="O130" i="10"/>
  <c r="O131" i="10"/>
  <c r="S25" i="14"/>
  <c r="T167" i="10"/>
  <c r="N166" i="10"/>
  <c r="M24" i="14"/>
  <c r="N167" i="10"/>
  <c r="M25" i="14"/>
  <c r="T126" i="10"/>
  <c r="N169" i="10"/>
  <c r="M27" i="14"/>
  <c r="N172" i="10"/>
  <c r="M30" i="14"/>
  <c r="T145" i="10"/>
  <c r="M15" i="14"/>
  <c r="N157" i="10"/>
  <c r="T130" i="10"/>
  <c r="N164" i="10"/>
  <c r="M22" i="14"/>
  <c r="N165" i="10"/>
  <c r="M23" i="14"/>
  <c r="T138" i="10"/>
  <c r="M173" i="10"/>
  <c r="L37" i="14" s="1"/>
  <c r="L31" i="14"/>
  <c r="M147" i="10"/>
  <c r="L34" i="14" s="1"/>
  <c r="M28" i="14"/>
  <c r="N170" i="10"/>
  <c r="T143" i="10"/>
  <c r="M14" i="14"/>
  <c r="N156" i="10"/>
  <c r="T129" i="10"/>
  <c r="N162" i="10"/>
  <c r="M20" i="14"/>
  <c r="T135" i="10"/>
  <c r="N163" i="10"/>
  <c r="M21" i="14"/>
  <c r="T136" i="10"/>
  <c r="T128" i="10"/>
  <c r="N168" i="10"/>
  <c r="M26" i="14"/>
  <c r="Q151" i="10"/>
  <c r="Q124" i="10"/>
  <c r="U124" i="10" s="1"/>
  <c r="V124" i="10" s="1"/>
  <c r="M29" i="14"/>
  <c r="N171" i="10"/>
  <c r="T144" i="10"/>
  <c r="T139" i="10"/>
  <c r="M31" i="14" l="1"/>
  <c r="N147" i="10"/>
  <c r="M34" i="14" s="1"/>
  <c r="N173" i="10"/>
  <c r="M37" i="14" s="1"/>
  <c r="T172" i="10"/>
  <c r="S30" i="14"/>
  <c r="S12" i="14"/>
  <c r="T154" i="10"/>
  <c r="T162" i="10"/>
  <c r="S20" i="14"/>
  <c r="O168" i="10"/>
  <c r="N26" i="14"/>
  <c r="N29" i="14"/>
  <c r="O171" i="10"/>
  <c r="N12" i="14"/>
  <c r="O154" i="10"/>
  <c r="S14" i="14"/>
  <c r="T156" i="10"/>
  <c r="N13" i="14"/>
  <c r="O155" i="10"/>
  <c r="S16" i="14"/>
  <c r="T158" i="10"/>
  <c r="V151" i="10"/>
  <c r="U151" i="10"/>
  <c r="T159" i="10"/>
  <c r="S17" i="14"/>
  <c r="O172" i="10"/>
  <c r="N30" i="14"/>
  <c r="T170" i="10"/>
  <c r="S28" i="14"/>
  <c r="P132" i="10"/>
  <c r="P131" i="10"/>
  <c r="P128" i="10"/>
  <c r="P127" i="10"/>
  <c r="Q125" i="10"/>
  <c r="P126" i="10"/>
  <c r="P145" i="10"/>
  <c r="P144" i="10"/>
  <c r="P143" i="10"/>
  <c r="P142" i="10"/>
  <c r="P141" i="10"/>
  <c r="P140" i="10"/>
  <c r="P139" i="10"/>
  <c r="P138" i="10"/>
  <c r="P137" i="10"/>
  <c r="P136" i="10"/>
  <c r="P135" i="10"/>
  <c r="P134" i="10"/>
  <c r="P133" i="10"/>
  <c r="P130" i="10"/>
  <c r="P129" i="10"/>
  <c r="T171" i="10"/>
  <c r="S29" i="14"/>
  <c r="N14" i="14"/>
  <c r="O156" i="10"/>
  <c r="N17" i="14"/>
  <c r="O159" i="10"/>
  <c r="N18" i="14"/>
  <c r="O160" i="10"/>
  <c r="O163" i="10"/>
  <c r="N21" i="14"/>
  <c r="T160" i="10"/>
  <c r="S18" i="14"/>
  <c r="O166" i="10"/>
  <c r="N24" i="14"/>
  <c r="N27" i="14"/>
  <c r="O169" i="10"/>
  <c r="T146" i="10"/>
  <c r="T153" i="10"/>
  <c r="S11" i="14"/>
  <c r="S23" i="14"/>
  <c r="T165" i="10"/>
  <c r="N15" i="14"/>
  <c r="O157" i="10"/>
  <c r="S13" i="14"/>
  <c r="T155" i="10"/>
  <c r="S15" i="14"/>
  <c r="T157" i="10"/>
  <c r="O167" i="10"/>
  <c r="N25" i="14"/>
  <c r="N28" i="14"/>
  <c r="O170" i="10"/>
  <c r="O146" i="10"/>
  <c r="O153" i="10"/>
  <c r="N11" i="14"/>
  <c r="S24" i="14"/>
  <c r="T166" i="10"/>
  <c r="N16" i="14"/>
  <c r="O158" i="10"/>
  <c r="T161" i="10"/>
  <c r="S19" i="14"/>
  <c r="N19" i="14"/>
  <c r="O161" i="10"/>
  <c r="O162" i="10"/>
  <c r="N20" i="14"/>
  <c r="T163" i="10"/>
  <c r="S21" i="14"/>
  <c r="O164" i="10"/>
  <c r="N22" i="14"/>
  <c r="O165" i="10"/>
  <c r="N23" i="14"/>
  <c r="U136" i="10" l="1"/>
  <c r="O12" i="14"/>
  <c r="P154" i="10"/>
  <c r="O14" i="14"/>
  <c r="P156" i="10"/>
  <c r="P146" i="10"/>
  <c r="P153" i="10"/>
  <c r="O11" i="14"/>
  <c r="T147" i="10"/>
  <c r="S34" i="14" s="1"/>
  <c r="T173" i="10"/>
  <c r="S37" i="14" s="1"/>
  <c r="S31" i="14"/>
  <c r="U126" i="10"/>
  <c r="P167" i="10"/>
  <c r="O25" i="14"/>
  <c r="O147" i="10"/>
  <c r="N34" i="14" s="1"/>
  <c r="O173" i="10"/>
  <c r="N37" i="14" s="1"/>
  <c r="N31" i="14"/>
  <c r="O16" i="14"/>
  <c r="P158" i="10"/>
  <c r="O15" i="14"/>
  <c r="P157" i="10"/>
  <c r="P161" i="10"/>
  <c r="O19" i="14"/>
  <c r="P164" i="10"/>
  <c r="O22" i="14"/>
  <c r="Q131" i="10"/>
  <c r="Q130" i="10"/>
  <c r="Q127" i="10"/>
  <c r="U127" i="10" s="1"/>
  <c r="Q126" i="10"/>
  <c r="Q145" i="10"/>
  <c r="Q144" i="10"/>
  <c r="Q143" i="10"/>
  <c r="Q142" i="10"/>
  <c r="Q141" i="10"/>
  <c r="Q140" i="10"/>
  <c r="Q139" i="10"/>
  <c r="Q138" i="10"/>
  <c r="Q137" i="10"/>
  <c r="Q136" i="10"/>
  <c r="Q135" i="10"/>
  <c r="Q134" i="10"/>
  <c r="Q133" i="10"/>
  <c r="Q129" i="10"/>
  <c r="Q132" i="10"/>
  <c r="Q128" i="10"/>
  <c r="O13" i="14"/>
  <c r="P155" i="10"/>
  <c r="O18" i="14"/>
  <c r="P160" i="10"/>
  <c r="P165" i="10"/>
  <c r="O23" i="14"/>
  <c r="U131" i="10"/>
  <c r="P171" i="10"/>
  <c r="O29" i="14"/>
  <c r="O17" i="14"/>
  <c r="P159" i="10"/>
  <c r="P162" i="10"/>
  <c r="O20" i="14"/>
  <c r="P163" i="10"/>
  <c r="O21" i="14"/>
  <c r="P166" i="10"/>
  <c r="O24" i="14"/>
  <c r="U133" i="10"/>
  <c r="O26" i="14"/>
  <c r="P168" i="10"/>
  <c r="O27" i="14"/>
  <c r="P169" i="10"/>
  <c r="O28" i="14"/>
  <c r="P170" i="10"/>
  <c r="U128" i="10"/>
  <c r="P172" i="10"/>
  <c r="O30" i="14"/>
  <c r="T12" i="14" l="1"/>
  <c r="U154" i="10"/>
  <c r="P28" i="14"/>
  <c r="Q170" i="10"/>
  <c r="V143" i="10"/>
  <c r="W143" i="10"/>
  <c r="U143" i="10"/>
  <c r="Q166" i="10"/>
  <c r="P24" i="14"/>
  <c r="W139" i="10"/>
  <c r="V139" i="10"/>
  <c r="U139" i="10"/>
  <c r="Q146" i="10"/>
  <c r="Q153" i="10"/>
  <c r="P11" i="14"/>
  <c r="V126" i="10"/>
  <c r="W126" i="10"/>
  <c r="U153" i="10"/>
  <c r="T11" i="14"/>
  <c r="T13" i="14"/>
  <c r="U155" i="10"/>
  <c r="P15" i="14"/>
  <c r="Q157" i="10"/>
  <c r="W130" i="10"/>
  <c r="V130" i="10"/>
  <c r="P27" i="14"/>
  <c r="Q169" i="10"/>
  <c r="V142" i="10"/>
  <c r="W142" i="10"/>
  <c r="U142" i="10"/>
  <c r="P16" i="14"/>
  <c r="Q158" i="10"/>
  <c r="V131" i="10"/>
  <c r="W131" i="10"/>
  <c r="Q171" i="10"/>
  <c r="P29" i="14"/>
  <c r="W144" i="10"/>
  <c r="V144" i="10"/>
  <c r="U144" i="10"/>
  <c r="P12" i="14"/>
  <c r="Q154" i="10"/>
  <c r="W127" i="10"/>
  <c r="V127" i="10"/>
  <c r="P147" i="10"/>
  <c r="O34" i="14" s="1"/>
  <c r="P173" i="10"/>
  <c r="O37" i="14" s="1"/>
  <c r="O31" i="14"/>
  <c r="P13" i="14"/>
  <c r="Q155" i="10"/>
  <c r="W128" i="10"/>
  <c r="V128" i="10"/>
  <c r="P17" i="14"/>
  <c r="Q159" i="10"/>
  <c r="V132" i="10"/>
  <c r="W132" i="10"/>
  <c r="U160" i="10"/>
  <c r="T18" i="14"/>
  <c r="P18" i="14"/>
  <c r="Q160" i="10"/>
  <c r="V133" i="10"/>
  <c r="W133" i="10"/>
  <c r="Q161" i="10"/>
  <c r="P19" i="14"/>
  <c r="W134" i="10"/>
  <c r="V134" i="10"/>
  <c r="Q164" i="10"/>
  <c r="P22" i="14"/>
  <c r="W137" i="10"/>
  <c r="V137" i="10"/>
  <c r="U137" i="10"/>
  <c r="U134" i="10"/>
  <c r="P25" i="14"/>
  <c r="Q167" i="10"/>
  <c r="W140" i="10"/>
  <c r="V140" i="10"/>
  <c r="U140" i="10"/>
  <c r="P26" i="14"/>
  <c r="Q168" i="10"/>
  <c r="W141" i="10"/>
  <c r="V141" i="10"/>
  <c r="U141" i="10"/>
  <c r="T16" i="14"/>
  <c r="U158" i="10"/>
  <c r="Q172" i="10"/>
  <c r="P30" i="14"/>
  <c r="W145" i="10"/>
  <c r="V145" i="10"/>
  <c r="U145" i="10"/>
  <c r="P14" i="14"/>
  <c r="Q156" i="10"/>
  <c r="V129" i="10"/>
  <c r="W129" i="10"/>
  <c r="U129" i="10"/>
  <c r="Q162" i="10"/>
  <c r="P20" i="14"/>
  <c r="W135" i="10"/>
  <c r="V135" i="10"/>
  <c r="U135" i="10"/>
  <c r="T21" i="14"/>
  <c r="U163" i="10"/>
  <c r="Q163" i="10"/>
  <c r="P21" i="14"/>
  <c r="W136" i="10"/>
  <c r="V136" i="10"/>
  <c r="U132" i="10"/>
  <c r="Q165" i="10"/>
  <c r="P23" i="14"/>
  <c r="V138" i="10"/>
  <c r="W138" i="10"/>
  <c r="U138" i="10"/>
  <c r="U130" i="10"/>
  <c r="V171" i="10" l="1"/>
  <c r="U29" i="14"/>
  <c r="T25" i="14"/>
  <c r="U167" i="10"/>
  <c r="U162" i="10"/>
  <c r="T20" i="14"/>
  <c r="V160" i="10"/>
  <c r="U18" i="14"/>
  <c r="V20" i="14"/>
  <c r="W162" i="10"/>
  <c r="W20" i="14" s="1"/>
  <c r="U24" i="14"/>
  <c r="V166" i="10"/>
  <c r="W153" i="10"/>
  <c r="W11" i="14" s="1"/>
  <c r="V11" i="14"/>
  <c r="W146" i="10"/>
  <c r="U25" i="14"/>
  <c r="V167" i="10"/>
  <c r="T23" i="14"/>
  <c r="U165" i="10"/>
  <c r="U20" i="14"/>
  <c r="V162" i="10"/>
  <c r="V25" i="14"/>
  <c r="W167" i="10"/>
  <c r="W25" i="14" s="1"/>
  <c r="U13" i="14"/>
  <c r="V155" i="10"/>
  <c r="T24" i="14"/>
  <c r="U166" i="10"/>
  <c r="W169" i="10"/>
  <c r="W27" i="14" s="1"/>
  <c r="V27" i="14"/>
  <c r="U170" i="10"/>
  <c r="T28" i="14"/>
  <c r="W158" i="10"/>
  <c r="W16" i="14" s="1"/>
  <c r="V16" i="14"/>
  <c r="Q147" i="10"/>
  <c r="P34" i="14" s="1"/>
  <c r="Q173" i="10"/>
  <c r="P37" i="14" s="1"/>
  <c r="P31" i="14"/>
  <c r="U161" i="10"/>
  <c r="T19" i="14"/>
  <c r="V169" i="10"/>
  <c r="U27" i="14"/>
  <c r="U15" i="14"/>
  <c r="V157" i="10"/>
  <c r="W170" i="10"/>
  <c r="W28" i="14" s="1"/>
  <c r="V28" i="14"/>
  <c r="V168" i="10"/>
  <c r="U26" i="14"/>
  <c r="U146" i="10"/>
  <c r="V146" i="10"/>
  <c r="V153" i="10"/>
  <c r="U11" i="14"/>
  <c r="V158" i="10"/>
  <c r="U16" i="14"/>
  <c r="V24" i="14"/>
  <c r="W166" i="10"/>
  <c r="W24" i="14" s="1"/>
  <c r="U23" i="14"/>
  <c r="V165" i="10"/>
  <c r="V170" i="10"/>
  <c r="U28" i="14"/>
  <c r="V159" i="10"/>
  <c r="U17" i="14"/>
  <c r="T14" i="14"/>
  <c r="U156" i="10"/>
  <c r="T22" i="14"/>
  <c r="U164" i="10"/>
  <c r="W172" i="10"/>
  <c r="W30" i="14" s="1"/>
  <c r="V30" i="14"/>
  <c r="V19" i="14"/>
  <c r="W161" i="10"/>
  <c r="W19" i="14" s="1"/>
  <c r="W168" i="10"/>
  <c r="W26" i="14" s="1"/>
  <c r="V26" i="14"/>
  <c r="V14" i="14"/>
  <c r="W156" i="10"/>
  <c r="W14" i="14" s="1"/>
  <c r="U14" i="14"/>
  <c r="V156" i="10"/>
  <c r="U22" i="14"/>
  <c r="V164" i="10"/>
  <c r="V22" i="14"/>
  <c r="W164" i="10"/>
  <c r="W22" i="14" s="1"/>
  <c r="V172" i="10"/>
  <c r="U30" i="14"/>
  <c r="V12" i="14"/>
  <c r="W154" i="10"/>
  <c r="W12" i="14" s="1"/>
  <c r="U171" i="10"/>
  <c r="T29" i="14"/>
  <c r="W159" i="10"/>
  <c r="W17" i="14" s="1"/>
  <c r="V17" i="14"/>
  <c r="V13" i="14"/>
  <c r="W155" i="10"/>
  <c r="W13" i="14" s="1"/>
  <c r="V15" i="14"/>
  <c r="W157" i="10"/>
  <c r="W15" i="14" s="1"/>
  <c r="W171" i="10"/>
  <c r="W29" i="14" s="1"/>
  <c r="V29" i="14"/>
  <c r="T15" i="14"/>
  <c r="U157" i="10"/>
  <c r="U169" i="10"/>
  <c r="T27" i="14"/>
  <c r="V23" i="14"/>
  <c r="W165" i="10"/>
  <c r="W23" i="14" s="1"/>
  <c r="U172" i="10"/>
  <c r="T30" i="14"/>
  <c r="U159" i="10"/>
  <c r="T17" i="14"/>
  <c r="V161" i="10"/>
  <c r="U19" i="14"/>
  <c r="U21" i="14"/>
  <c r="V163" i="10"/>
  <c r="U12" i="14"/>
  <c r="V154" i="10"/>
  <c r="V21" i="14"/>
  <c r="W163" i="10"/>
  <c r="W21" i="14" s="1"/>
  <c r="T26" i="14"/>
  <c r="U168" i="10"/>
  <c r="W160" i="10"/>
  <c r="W18" i="14" s="1"/>
  <c r="V18" i="14"/>
  <c r="U147" i="10" l="1"/>
  <c r="T34" i="14" s="1"/>
  <c r="U173" i="10"/>
  <c r="T37" i="14" s="1"/>
  <c r="T31" i="14"/>
  <c r="W147" i="10"/>
  <c r="V34" i="14" s="1"/>
  <c r="W173" i="10"/>
  <c r="V31" i="14"/>
  <c r="V147" i="10"/>
  <c r="U34" i="14" s="1"/>
  <c r="V173" i="10"/>
  <c r="U37" i="14" s="1"/>
  <c r="U31" i="14"/>
  <c r="W31" i="14" l="1"/>
  <c r="V37" i="14"/>
</calcChain>
</file>

<file path=xl/sharedStrings.xml><?xml version="1.0" encoding="utf-8"?>
<sst xmlns="http://schemas.openxmlformats.org/spreadsheetml/2006/main" count="143" uniqueCount="122">
  <si>
    <t>OVERVIEW</t>
  </si>
  <si>
    <t>COLOR CODING</t>
  </si>
  <si>
    <t>https://www.s3vc.com/terms-of-use</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</si>
  <si>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By accessing these materials and the information provided herein, you agree to our Terms of Use, including, without limitation, all of the disclaimers and limitations set forth therein. </t>
  </si>
  <si>
    <t>S3 Ventures is the largest venture capital firm focused on Texas. Backed by a philanthropic, multi-billion dollar family for over fifteen years, we empower great entrepreneurs with the commitment to patient capital and true resources required to grow extraordinary, high-impact companies in Business Technology, Consumer Digital Experiences, and Healthcare Technology.</t>
  </si>
  <si>
    <t>&gt;&gt; About S3 Ventures</t>
  </si>
  <si>
    <t>&gt;&gt; Download other helpful resources for entrepreneurs</t>
  </si>
  <si>
    <t xml:space="preserve">&gt;&gt; Subscribe to be notified when we release new/updated resources:  </t>
  </si>
  <si>
    <t>UPDATE LOG</t>
  </si>
  <si>
    <t>Initial Version</t>
  </si>
  <si>
    <t>Rep Name</t>
  </si>
  <si>
    <t>Sales Rep 5</t>
  </si>
  <si>
    <t>Sales Rep 6</t>
  </si>
  <si>
    <t>Sales Rep 7</t>
  </si>
  <si>
    <t>Sales Rep 8</t>
  </si>
  <si>
    <t>Sales Rep 9</t>
  </si>
  <si>
    <t>Sales Rep 10</t>
  </si>
  <si>
    <t>Sales Rep 11</t>
  </si>
  <si>
    <t>Sales Rep 12</t>
  </si>
  <si>
    <t>Sales Rep 13</t>
  </si>
  <si>
    <t>Sales Rep 14</t>
  </si>
  <si>
    <t>Sales Rep 15</t>
  </si>
  <si>
    <t>Sales Rep 16</t>
  </si>
  <si>
    <t>Sales Rep 17</t>
  </si>
  <si>
    <t>Sales Rep 18</t>
  </si>
  <si>
    <t>Sales Rep 19</t>
  </si>
  <si>
    <t>Sales Rep 20</t>
  </si>
  <si>
    <t>Hire Date</t>
  </si>
  <si>
    <t>YTD Total</t>
  </si>
  <si>
    <t>RAMP</t>
  </si>
  <si>
    <t>Title</t>
  </si>
  <si>
    <t>Quota Achievement</t>
  </si>
  <si>
    <t>YTD</t>
  </si>
  <si>
    <t>Total Quota Achievement</t>
  </si>
  <si>
    <t>Quota Achievement Key:</t>
  </si>
  <si>
    <r>
      <rPr>
        <b/>
        <sz val="11"/>
        <color theme="1"/>
        <rFont val="Calibri"/>
        <family val="2"/>
        <scheme val="major"/>
      </rPr>
      <t>BLACK</t>
    </r>
    <r>
      <rPr>
        <sz val="11"/>
        <color theme="1"/>
        <rFont val="Calibri"/>
        <family val="2"/>
        <scheme val="major"/>
      </rPr>
      <t xml:space="preserve"> font indicates the cell's value is derived from a formula.</t>
    </r>
  </si>
  <si>
    <r>
      <rPr>
        <sz val="11"/>
        <color rgb="FF0000FF"/>
        <rFont val="Calibri"/>
        <family val="2"/>
        <scheme val="major"/>
      </rPr>
      <t>YELLOW</t>
    </r>
    <r>
      <rPr>
        <sz val="11"/>
        <rFont val="Calibri"/>
        <family val="2"/>
        <scheme val="major"/>
      </rPr>
      <t xml:space="preserve"> highlighted cells are key inputs that drive formulas and indicate manually entered values.</t>
    </r>
  </si>
  <si>
    <t>Calendar Year:</t>
  </si>
  <si>
    <t>Red Threshold:</t>
  </si>
  <si>
    <t>Green Threshold:</t>
  </si>
  <si>
    <t>&gt;&gt; Enter the following dates:</t>
  </si>
  <si>
    <r>
      <rPr>
        <b/>
        <sz val="11"/>
        <rFont val="Calibri"/>
        <family val="2"/>
        <scheme val="minor"/>
      </rPr>
      <t>Calendar Year:</t>
    </r>
    <r>
      <rPr>
        <sz val="11"/>
        <rFont val="Calibri"/>
        <family val="2"/>
        <scheme val="minor"/>
      </rPr>
      <t xml:space="preserve">  Must be January 1 of the calendar year being modeled.</t>
    </r>
  </si>
  <si>
    <r>
      <t xml:space="preserve">Green Threshold:  </t>
    </r>
    <r>
      <rPr>
        <sz val="11"/>
        <rFont val="Calibri"/>
        <family val="2"/>
        <scheme val="minor"/>
      </rPr>
      <t xml:space="preserve">Quota achievement </t>
    </r>
    <r>
      <rPr>
        <i/>
        <sz val="11"/>
        <rFont val="Calibri"/>
        <family val="2"/>
        <scheme val="minor"/>
      </rPr>
      <t>above</t>
    </r>
    <r>
      <rPr>
        <sz val="11"/>
        <rFont val="Calibri"/>
        <family val="2"/>
        <scheme val="minor"/>
      </rPr>
      <t xml:space="preserve"> this % will be colored green</t>
    </r>
    <r>
      <rPr>
        <b/>
        <sz val="11"/>
        <rFont val="Calibri"/>
        <family val="2"/>
        <scheme val="minor"/>
      </rPr>
      <t>.</t>
    </r>
  </si>
  <si>
    <t>&gt;&gt; Enter the following thresholds:</t>
  </si>
  <si>
    <r>
      <t>Red Threshold:</t>
    </r>
    <r>
      <rPr>
        <sz val="11"/>
        <rFont val="Calibri"/>
        <family val="2"/>
        <scheme val="minor"/>
      </rPr>
      <t xml:space="preserve">  Quota achievement </t>
    </r>
    <r>
      <rPr>
        <i/>
        <sz val="11"/>
        <rFont val="Calibri"/>
        <family val="2"/>
        <scheme val="minor"/>
      </rPr>
      <t>below</t>
    </r>
    <r>
      <rPr>
        <sz val="11"/>
        <rFont val="Calibri"/>
        <family val="2"/>
        <scheme val="minor"/>
      </rPr>
      <t xml:space="preserve"> this % will be colored red.</t>
    </r>
  </si>
  <si>
    <t>Bookings Plan</t>
  </si>
  <si>
    <t>The workbook uses colors to communicate how a sales rep is performing relative to their quota.  For planning purposes, companies often assume the average rep will achieve 70%+ of quota.</t>
  </si>
  <si>
    <t>&gt;&gt; Enter the following:</t>
  </si>
  <si>
    <r>
      <t xml:space="preserve">Bookings Plan:  </t>
    </r>
    <r>
      <rPr>
        <sz val="11"/>
        <rFont val="Calibri"/>
        <family val="2"/>
        <scheme val="minor"/>
      </rPr>
      <t xml:space="preserve">Targeted monthly bookings for the entire sales team.  </t>
    </r>
  </si>
  <si>
    <t>Bookings Plan:</t>
  </si>
  <si>
    <t>Quota Achievement %:</t>
  </si>
  <si>
    <r>
      <t xml:space="preserve">Quota Achievement %:  </t>
    </r>
    <r>
      <rPr>
        <sz val="11"/>
        <rFont val="Calibri"/>
        <family val="2"/>
        <scheme val="minor"/>
      </rPr>
      <t>Assumed % of quota capacity achieved by the sales team as a whole.</t>
    </r>
    <r>
      <rPr>
        <b/>
        <sz val="11"/>
        <rFont val="Calibri"/>
        <family val="2"/>
        <scheme val="minor"/>
      </rPr>
      <t xml:space="preserve"> </t>
    </r>
    <r>
      <rPr>
        <sz val="11"/>
        <rFont val="Calibri"/>
        <family val="2"/>
        <scheme val="minor"/>
      </rPr>
      <t xml:space="preserve"> 70% is a common assumption to accommodate for underperformers, slower rampers, and unplanned rep turnover.</t>
    </r>
  </si>
  <si>
    <t>Required Quota Capacity:</t>
  </si>
  <si>
    <t>On a monthly basis, use this table to record Actual Bookings achieved for each Sales Rep.</t>
  </si>
  <si>
    <t>At the beginning of the year, use this table to calculate the monthly Quota Capacity required to achieve your monthly Bookings Plan.</t>
  </si>
  <si>
    <t>% Required Quota Capacity to support Bookings Plan</t>
  </si>
  <si>
    <t>&gt;&gt; For each former, current, and future Sales Rep, enter the following:</t>
  </si>
  <si>
    <t>&gt;&gt; For each former and active Sales Rep, enter the following:</t>
  </si>
  <si>
    <t>% Bookings Plan</t>
  </si>
  <si>
    <t>QUOTA ACHIEVEMENT %</t>
  </si>
  <si>
    <t>ACTUAL / EXPECTED BOOKINGS</t>
  </si>
  <si>
    <t>Last Actuals Month:</t>
  </si>
  <si>
    <t>Total Expected Bookings</t>
  </si>
  <si>
    <t>Total Actual / Expected Bookings</t>
  </si>
  <si>
    <t>Team Quota Capacity</t>
  </si>
  <si>
    <t>Team Bookings</t>
  </si>
  <si>
    <t>Tip:  If your company uses quarterly (vs. monthly) quotas, hide the month columns.</t>
  </si>
  <si>
    <t xml:space="preserve">This table is formatted for use in presentations, such as operational reviews and board meetings.   </t>
  </si>
  <si>
    <t>Team Capacity</t>
  </si>
  <si>
    <t>Use the "Output" tab to generate a presentation-ready summary table.</t>
  </si>
  <si>
    <r>
      <t xml:space="preserve">Last Actuals Month:  </t>
    </r>
    <r>
      <rPr>
        <sz val="11"/>
        <rFont val="Calibri"/>
        <family val="2"/>
        <scheme val="minor"/>
      </rPr>
      <t xml:space="preserve">Determines last month for YTD calculations and which months are "Actual" and "Expected" in various tables. </t>
    </r>
    <r>
      <rPr>
        <b/>
        <sz val="11"/>
        <rFont val="Calibri"/>
        <family val="2"/>
        <scheme val="minor"/>
      </rPr>
      <t xml:space="preserve"> </t>
    </r>
    <r>
      <rPr>
        <i/>
        <sz val="11"/>
        <rFont val="Calibri"/>
        <family val="2"/>
        <scheme val="minor"/>
      </rPr>
      <t>Change this date when you update the workbook each month.</t>
    </r>
  </si>
  <si>
    <t>Actual</t>
  </si>
  <si>
    <t>YTD 
% Quota</t>
  </si>
  <si>
    <t>Required Capacity:</t>
  </si>
  <si>
    <t>Definitions:</t>
  </si>
  <si>
    <t>Team Capacity:</t>
  </si>
  <si>
    <t>Targeted monthly team bookings</t>
  </si>
  <si>
    <t xml:space="preserve">Tip:  As shown below, hide Sales Rep rows that are not being used.  </t>
  </si>
  <si>
    <t>Team Bookings as % of Team Capacity</t>
  </si>
  <si>
    <t>Team Bookings as % of Bookings Plan</t>
  </si>
  <si>
    <t>Team Capacity as % of Required Capacity</t>
  </si>
  <si>
    <t>SALES QUOTA WORKBOOK</t>
  </si>
  <si>
    <t>Use the "Inputs" tab to build your sales quota capacity plan at the beginning of the year and then to track achievement by rep by month.</t>
  </si>
  <si>
    <t>Team Name</t>
  </si>
  <si>
    <t>TEAM NAME</t>
  </si>
  <si>
    <t>Senior AE</t>
  </si>
  <si>
    <t>Sales Rep 1</t>
  </si>
  <si>
    <t>Sales Rep 2</t>
  </si>
  <si>
    <t>v2023.05</t>
  </si>
  <si>
    <t xml:space="preserve"> v2023.05</t>
  </si>
  <si>
    <t>Sales Rep 3</t>
  </si>
  <si>
    <t>Sales Rep 4</t>
  </si>
  <si>
    <t>Team Quota Capacity Surplus (Gap)</t>
  </si>
  <si>
    <t>Jr AE</t>
  </si>
  <si>
    <t>Blue = Sales rep performed according to average expectations — achieving an acceptable % of quota.</t>
  </si>
  <si>
    <t>Green = Sales rep meeting or exceeded average expectations — nearly hitting or surpassing quota.</t>
  </si>
  <si>
    <t>Combines Actual Bookings for past months and Expected Bookings for future months.</t>
  </si>
  <si>
    <t>Calculates "expected" bookings based on your Quota Achievement % assumption (from Step 3) and Team Quota Capacity (from Step 4).</t>
  </si>
  <si>
    <r>
      <t>EXPECTED BOOKINGS</t>
    </r>
    <r>
      <rPr>
        <i/>
        <sz val="11"/>
        <rFont val="Calibri"/>
        <family val="2"/>
        <scheme val="minor"/>
      </rPr>
      <t xml:space="preserve"> (based on quota capacity and achievement % assumption)</t>
    </r>
  </si>
  <si>
    <t>The tables below are used for intermediate calculations and do not require any user inputs.  Proceed to the "Output" tab.</t>
  </si>
  <si>
    <t>OUTPUT TABLE</t>
  </si>
  <si>
    <r>
      <t xml:space="preserve">Sales Rep Details:  </t>
    </r>
    <r>
      <rPr>
        <sz val="11"/>
        <rFont val="Calibri"/>
        <family val="2"/>
        <scheme val="minor"/>
      </rPr>
      <t xml:space="preserve">Name, Title, Hire Date, and # of months ramp </t>
    </r>
  </si>
  <si>
    <r>
      <t xml:space="preserve">Sales Rep Quota:  </t>
    </r>
    <r>
      <rPr>
        <sz val="11"/>
        <rFont val="Calibri"/>
        <family val="2"/>
        <scheme val="minor"/>
      </rPr>
      <t>Enter the Sales Rep's Bookings Quota for each month.  For new hires, build in a ramp period, during which their contribution to quota gradually increases. Leave rows and cells blank if a sales rep is not employed in a given month.</t>
    </r>
  </si>
  <si>
    <t>This workbook is designed to build a sales team's quota capacity plan at the beginning of a calendar year and then to track quota capacity and achievement on a monthly basis.</t>
  </si>
  <si>
    <r>
      <t xml:space="preserve">&gt;&gt; Enter Team Name </t>
    </r>
    <r>
      <rPr>
        <sz val="11"/>
        <color theme="1"/>
        <rFont val="Calibri"/>
        <family val="2"/>
        <scheme val="minor"/>
      </rPr>
      <t>(e.g., Enterprise, SMB, North America)</t>
    </r>
  </si>
  <si>
    <t># Ramp Months</t>
  </si>
  <si>
    <t>Ramp:</t>
  </si>
  <si>
    <t>Recently hired salesperson is in ramp period when their quota is lower than normal</t>
  </si>
  <si>
    <t>Total quota of sales reps</t>
  </si>
  <si>
    <t>Calculates the percentage of quota (actually or expected to be) achieved by each sales rep.</t>
  </si>
  <si>
    <t>Red  =  Sales rep underperformed relative to average expectations — significantly missing quota on a % basis.</t>
  </si>
  <si>
    <t>Grey = Sales rep is in ramping period — during which their contribution to the team's quota is building up over time.   The length of a ramp period can vary based on the individual and company.</t>
  </si>
  <si>
    <t>At the beginning of the year, use this table to define a hiring plan to build enough capacity to support your Bookings Plan.   Each month, update the table to reflect actual names, titles, hire dates, and ramping quotas of sales reps. Rules of thumb: sales quotas should be 10x base salaries, and new hires take four months to ramp to full productivity.</t>
  </si>
  <si>
    <t>STEP 1:  TEAM NAME + DATES</t>
  </si>
  <si>
    <t>STEP 2:  QUOTA ACHIEVEMENT THRESHOLDS</t>
  </si>
  <si>
    <t>Use this workbook to:
   • Build a sales quota capacity plan that supports a bookings plan
   • Track team quota capacity and achievement by sales rep over time
   • Generate a summary report for operational reviews and board meetings</t>
  </si>
  <si>
    <t>STEP 3:  BOOKINGS PLAN &amp; REQUIRED QUOTA CAPACITY</t>
  </si>
  <si>
    <t>STEP 4:  TEAM QUOTA CAPACITY</t>
  </si>
  <si>
    <t>STEP 5:  ACTUAL BOOKINGS</t>
  </si>
  <si>
    <t>STEP 6:  INTERMEDIATE CALCULATIONS</t>
  </si>
  <si>
    <t>EXITED</t>
  </si>
  <si>
    <r>
      <t xml:space="preserve">Actual Bookings:  </t>
    </r>
    <r>
      <rPr>
        <sz val="11"/>
        <rFont val="Calibri"/>
        <family val="2"/>
        <scheme val="minor"/>
      </rPr>
      <t>Actual monthly bookings for past months.  Be sure to enter $0 if a salesperson does not book any sales in a given month (even during ramp period).  Leave cells blank for future months or months where sales rep is not employed. Enter "EXITED" for first month after separation.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</si>
</sst>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yy;@"/>
    <numFmt numFmtId="166" formatCode="_([$$-409]* #,##0_);_([$$-409]* \(#,##0\);_([$$-409]* &quot;-&quot;??_);_(@_)"/>
    <numFmt numFmtId="167" formatCode="#,##0,&quot;K&quot;"/>
    <numFmt numFmtId="168" formatCode="m/d/yy;@"/>
    <numFmt numFmtId="169" formatCode="_(* #,##0_);_(* \(#,##0\);_(* &quot;-&quot;??_);_(@_)"/>
  </numFmts>
  <fonts count="3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FF"/>
      <name val="Calibri"/>
      <family val="2"/>
      <scheme val="minor"/>
    </font>
    <font>
      <sz val="11"/>
      <name val="Calibri"/>
      <family val="2"/>
      <scheme val="minor"/>
    </font>
    <font>
      <sz val="11"/>
      <color indexed="8"/>
      <name val="Calibri"/>
      <family val="2"/>
      <scheme val="minor"/>
    </font>
    <font>
      <sz val="11"/>
      <color theme="1"/>
      <name val="Calibri"/>
      <family val="2"/>
      <scheme val="minor"/>
    </font>
    <font>
      <sz val="10"/>
      <name val="Verdana"/>
      <family val="2"/>
    </font>
    <font>
      <i/>
      <sz val="11"/>
      <color theme="1"/>
      <name val="Calibri"/>
      <family val="2"/>
      <scheme val="minor"/>
    </font>
    <font>
      <b/>
      <i/>
      <sz val="11"/>
      <color theme="1"/>
      <name val="Calibri"/>
      <family val="2"/>
      <scheme val="minor"/>
    </font>
    <font>
      <b/>
      <sz val="11"/>
      <name val="Calibri"/>
      <family val="2"/>
      <scheme val="minor"/>
    </font>
    <font>
      <sz val="10"/>
      <name val="Calibri"/>
      <family val="2"/>
      <scheme val="minor"/>
    </font>
    <font>
      <b/>
      <sz val="14"/>
      <color theme="0"/>
      <name val="Calibri"/>
      <family val="2"/>
      <scheme val="minor"/>
    </font>
    <font>
      <u/>
      <sz val="11"/>
      <color theme="10"/>
      <name val="Calibri"/>
      <family val="2"/>
      <scheme val="minor"/>
    </font>
    <font>
      <sz val="14"/>
      <color theme="0"/>
      <name val="Calibri"/>
      <family val="2"/>
      <scheme val="minor"/>
    </font>
    <font>
      <i/>
      <u/>
      <sz val="11"/>
      <color theme="2"/>
      <name val="Calibri"/>
      <family val="2"/>
      <scheme val="minor"/>
    </font>
    <font>
      <i/>
      <sz val="11"/>
      <name val="Calibri"/>
      <family val="2"/>
      <scheme val="minor"/>
    </font>
    <font>
      <b/>
      <u/>
      <sz val="11"/>
      <name val="Calibri"/>
      <family val="2"/>
      <scheme val="minor"/>
    </font>
    <font>
      <i/>
      <sz val="11"/>
      <name val="Calibri"/>
      <family val="2"/>
    </font>
    <font>
      <u/>
      <sz val="10"/>
      <color theme="2"/>
      <name val="Calibri"/>
      <family val="2"/>
      <scheme val="minor"/>
    </font>
    <font>
      <i/>
      <sz val="10"/>
      <name val="Calibri"/>
      <family val="2"/>
    </font>
    <font>
      <u/>
      <sz val="10"/>
      <color rgb="FF007DA0"/>
      <name val="Calibri"/>
      <family val="2"/>
      <scheme val="minor"/>
    </font>
    <font>
      <sz val="11"/>
      <color rgb="FF0070C0"/>
      <name val="Calibri"/>
      <family val="2"/>
      <scheme val="minor"/>
    </font>
    <font>
      <sz val="11"/>
      <color rgb="FFC00000"/>
      <name val="Calibri"/>
      <family val="2"/>
      <scheme val="minor"/>
    </font>
    <font>
      <sz val="11"/>
      <color theme="8" tint="-0.499984740745262"/>
      <name val="Calibri"/>
      <family val="2"/>
      <scheme val="minor"/>
    </font>
    <font>
      <b/>
      <sz val="11"/>
      <color rgb="FF0000FF"/>
      <name val="Calibri"/>
      <family val="2"/>
      <scheme val="minor"/>
    </font>
    <font>
      <sz val="11"/>
      <color theme="1"/>
      <name val="Calibri"/>
      <family val="2"/>
      <scheme val="major"/>
    </font>
    <font>
      <sz val="11"/>
      <name val="Calibri"/>
      <family val="2"/>
      <scheme val="major"/>
    </font>
    <font>
      <sz val="11"/>
      <color rgb="FF0000FF"/>
      <name val="Calibri"/>
      <family val="2"/>
      <scheme val="major"/>
    </font>
    <font>
      <b/>
      <sz val="11"/>
      <color theme="1"/>
      <name val="Calibri"/>
      <family val="2"/>
      <scheme val="major"/>
    </font>
    <font>
      <b/>
      <i/>
      <sz val="11"/>
      <name val="Calibri"/>
      <family val="2"/>
      <scheme val="minor"/>
    </font>
    <font>
      <b/>
      <sz val="18"/>
      <color theme="1"/>
      <name val="Calibri"/>
      <family val="2"/>
      <scheme val="minor"/>
    </font>
    <font>
      <sz val="18"/>
      <color theme="1"/>
      <name val="Calibri"/>
      <family val="2"/>
      <scheme val="minor"/>
    </font>
    <font>
      <sz val="11"/>
      <color theme="0" tint="-0.499984740745262"/>
      <name val="Calibri"/>
      <family val="2"/>
      <scheme val="minor"/>
    </font>
    <font>
      <b/>
      <u/>
      <sz val="11"/>
      <color theme="1"/>
      <name val="Calibri"/>
      <family val="2"/>
      <scheme val="minor"/>
    </font>
    <font>
      <sz val="9"/>
      <color theme="1"/>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6"/>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4B5F74"/>
        <bgColor indexed="64"/>
      </patternFill>
    </fill>
    <fill>
      <patternFill patternType="solid">
        <fgColor theme="0"/>
        <bgColor indexed="64"/>
      </patternFill>
    </fill>
    <fill>
      <patternFill patternType="solid">
        <fgColor rgb="FFD8D7DB"/>
        <bgColor indexed="64"/>
      </patternFill>
    </fill>
    <fill>
      <patternFill patternType="solid">
        <fgColor rgb="FFFFF2CC"/>
        <bgColor indexed="64"/>
      </patternFill>
    </fill>
    <fill>
      <patternFill patternType="solid">
        <fgColor theme="4"/>
        <bgColor indexed="64"/>
      </patternFill>
    </fill>
    <fill>
      <patternFill patternType="solid">
        <fgColor theme="1"/>
        <bgColor indexed="64"/>
      </patternFill>
    </fill>
    <fill>
      <patternFill patternType="solid">
        <fgColor rgb="FFFFFFFF"/>
        <bgColor indexed="64"/>
      </patternFill>
    </fill>
    <fill>
      <patternFill patternType="solid">
        <fgColor theme="0" tint="-0.249977111117893"/>
        <bgColor indexed="64"/>
      </patternFill>
    </fill>
  </fills>
  <borders count="34">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0" fontId="6"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369">
    <xf numFmtId="0" fontId="0" fillId="0" borderId="0" xfId="0"/>
    <xf numFmtId="0" fontId="2" fillId="0" borderId="0" xfId="0" applyFont="1"/>
    <xf numFmtId="0" fontId="9" fillId="0" borderId="0" xfId="0" applyFont="1"/>
    <xf numFmtId="0" fontId="0" fillId="0" borderId="2" xfId="0" applyBorder="1"/>
    <xf numFmtId="0" fontId="0" fillId="2" borderId="0" xfId="0" applyFill="1"/>
    <xf numFmtId="0" fontId="13" fillId="2" borderId="0" xfId="0" applyFont="1" applyFill="1"/>
    <xf numFmtId="0" fontId="15" fillId="2" borderId="0" xfId="0" applyFont="1" applyFill="1"/>
    <xf numFmtId="0" fontId="0" fillId="4" borderId="0" xfId="0" applyFill="1"/>
    <xf numFmtId="0" fontId="0" fillId="4" borderId="0" xfId="0" applyFill="1" applyAlignment="1">
      <alignment horizontal="center"/>
    </xf>
    <xf numFmtId="0" fontId="3" fillId="4" borderId="0" xfId="0" applyFont="1" applyFill="1"/>
    <xf numFmtId="0" fontId="0" fillId="5" borderId="0" xfId="0" applyFill="1"/>
    <xf numFmtId="0" fontId="0" fillId="0" borderId="0" xfId="0" applyAlignment="1">
      <alignment vertical="top"/>
    </xf>
    <xf numFmtId="0" fontId="18" fillId="0" borderId="0" xfId="0" applyFont="1" applyAlignment="1">
      <alignment horizontal="left" vertical="top"/>
    </xf>
    <xf numFmtId="0" fontId="12" fillId="0" borderId="0" xfId="0" applyFont="1"/>
    <xf numFmtId="0" fontId="12" fillId="4" borderId="0" xfId="0" applyFont="1" applyFill="1"/>
    <xf numFmtId="0" fontId="19" fillId="4" borderId="0" xfId="0" applyFont="1" applyFill="1" applyAlignment="1">
      <alignment vertical="center" wrapText="1"/>
    </xf>
    <xf numFmtId="0" fontId="21" fillId="4" borderId="0" xfId="0" applyFont="1" applyFill="1" applyAlignment="1">
      <alignment vertical="center" wrapText="1"/>
    </xf>
    <xf numFmtId="0" fontId="19" fillId="4" borderId="0" xfId="0" applyFont="1" applyFill="1" applyAlignment="1">
      <alignment horizontal="left" vertical="center" wrapText="1"/>
    </xf>
    <xf numFmtId="0" fontId="20" fillId="4" borderId="0" xfId="10" applyFont="1" applyFill="1" applyBorder="1" applyAlignment="1">
      <alignment horizontal="left" vertical="center"/>
    </xf>
    <xf numFmtId="0" fontId="22" fillId="5" borderId="0" xfId="10" applyFont="1" applyFill="1" applyBorder="1" applyAlignment="1">
      <alignment horizontal="left" vertical="center"/>
    </xf>
    <xf numFmtId="0" fontId="11" fillId="0" borderId="0" xfId="10" applyFont="1" applyFill="1" applyBorder="1" applyAlignment="1">
      <alignment horizontal="left" vertical="top"/>
    </xf>
    <xf numFmtId="0" fontId="16" fillId="0" borderId="6" xfId="10" applyFont="1" applyBorder="1" applyAlignment="1">
      <alignment vertical="top"/>
    </xf>
    <xf numFmtId="0" fontId="0" fillId="0" borderId="6" xfId="0" applyBorder="1" applyAlignment="1">
      <alignment vertical="top"/>
    </xf>
    <xf numFmtId="0" fontId="11" fillId="0" borderId="0" xfId="2" applyFont="1"/>
    <xf numFmtId="0" fontId="11" fillId="0" borderId="2" xfId="0" applyFont="1" applyBorder="1"/>
    <xf numFmtId="0" fontId="10" fillId="3" borderId="7" xfId="0" applyFont="1" applyFill="1" applyBorder="1"/>
    <xf numFmtId="0" fontId="5" fillId="0" borderId="13" xfId="0" applyFont="1" applyBorder="1"/>
    <xf numFmtId="0" fontId="1" fillId="2" borderId="11" xfId="0" applyFont="1" applyFill="1" applyBorder="1" applyAlignment="1">
      <alignment horizontal="left" vertical="center" wrapText="1"/>
    </xf>
    <xf numFmtId="165" fontId="1" fillId="6" borderId="1" xfId="0" applyNumberFormat="1" applyFont="1" applyFill="1" applyBorder="1" applyAlignment="1">
      <alignment horizontal="right" vertical="center" wrapText="1"/>
    </xf>
    <xf numFmtId="165" fontId="1" fillId="2" borderId="1" xfId="0" applyNumberFormat="1" applyFont="1" applyFill="1" applyBorder="1" applyAlignment="1">
      <alignment horizontal="right" vertical="center" wrapText="1"/>
    </xf>
    <xf numFmtId="9" fontId="5" fillId="0" borderId="0" xfId="9" applyFont="1" applyFill="1" applyBorder="1" applyAlignment="1">
      <alignment horizontal="right"/>
    </xf>
    <xf numFmtId="0" fontId="0" fillId="0" borderId="0" xfId="0" applyAlignment="1">
      <alignment horizontal="right"/>
    </xf>
    <xf numFmtId="0" fontId="0" fillId="0" borderId="0" xfId="0" applyAlignment="1">
      <alignment horizontal="left"/>
    </xf>
    <xf numFmtId="0" fontId="11" fillId="0" borderId="2" xfId="0" applyFont="1" applyBorder="1" applyAlignment="1">
      <alignment horizontal="left"/>
    </xf>
    <xf numFmtId="0" fontId="1" fillId="2" borderId="13" xfId="0" applyFont="1" applyFill="1" applyBorder="1" applyAlignment="1">
      <alignment horizontal="left" vertical="center" wrapText="1"/>
    </xf>
    <xf numFmtId="0" fontId="0" fillId="0" borderId="14" xfId="0" applyBorder="1"/>
    <xf numFmtId="0" fontId="0" fillId="0" borderId="1" xfId="0" applyBorder="1"/>
    <xf numFmtId="0" fontId="0" fillId="0" borderId="12" xfId="0" applyBorder="1"/>
    <xf numFmtId="0" fontId="11" fillId="0" borderId="18" xfId="0" applyFont="1" applyBorder="1"/>
    <xf numFmtId="9" fontId="5" fillId="0" borderId="14" xfId="9" applyFont="1" applyFill="1" applyBorder="1" applyAlignment="1">
      <alignment horizontal="right"/>
    </xf>
    <xf numFmtId="9" fontId="5" fillId="0" borderId="4" xfId="9" applyFont="1" applyFill="1" applyBorder="1" applyAlignment="1">
      <alignment horizontal="right"/>
    </xf>
    <xf numFmtId="164" fontId="5" fillId="0" borderId="0" xfId="11" applyNumberFormat="1" applyFont="1" applyFill="1" applyBorder="1"/>
    <xf numFmtId="0" fontId="1" fillId="6" borderId="1" xfId="0" applyFont="1" applyFill="1" applyBorder="1" applyAlignment="1">
      <alignment horizontal="right" vertical="center" wrapText="1"/>
    </xf>
    <xf numFmtId="0" fontId="1" fillId="6" borderId="12" xfId="0" applyFont="1" applyFill="1" applyBorder="1" applyAlignment="1">
      <alignment horizontal="right" vertical="center" wrapText="1"/>
    </xf>
    <xf numFmtId="0" fontId="0" fillId="4" borderId="0" xfId="0" applyFill="1" applyAlignment="1">
      <alignment horizontal="left" indent="1"/>
    </xf>
    <xf numFmtId="164" fontId="5" fillId="0" borderId="0" xfId="11" applyNumberFormat="1" applyFont="1" applyFill="1"/>
    <xf numFmtId="0" fontId="9" fillId="0" borderId="0" xfId="0" applyFont="1" applyAlignment="1">
      <alignment horizontal="left" indent="1"/>
    </xf>
    <xf numFmtId="0" fontId="1" fillId="6" borderId="22" xfId="0" applyFont="1" applyFill="1" applyBorder="1" applyAlignment="1">
      <alignment horizontal="right" vertical="center" wrapText="1"/>
    </xf>
    <xf numFmtId="164" fontId="5" fillId="0" borderId="4" xfId="11" applyNumberFormat="1" applyFont="1" applyFill="1" applyBorder="1"/>
    <xf numFmtId="0" fontId="11" fillId="0" borderId="0" xfId="0" applyFont="1"/>
    <xf numFmtId="0" fontId="11" fillId="0" borderId="0" xfId="0" applyFont="1" applyAlignment="1">
      <alignment horizontal="left"/>
    </xf>
    <xf numFmtId="9" fontId="5" fillId="0" borderId="5" xfId="9" applyFont="1" applyFill="1" applyBorder="1" applyAlignment="1">
      <alignment horizontal="right"/>
    </xf>
    <xf numFmtId="9" fontId="9" fillId="0" borderId="0" xfId="9" applyFont="1" applyFill="1" applyBorder="1" applyAlignment="1">
      <alignment horizontal="right"/>
    </xf>
    <xf numFmtId="9" fontId="9" fillId="0" borderId="0" xfId="9" applyFont="1" applyFill="1" applyBorder="1"/>
    <xf numFmtId="0" fontId="0" fillId="0" borderId="13" xfId="0" applyBorder="1"/>
    <xf numFmtId="0" fontId="2" fillId="0" borderId="11" xfId="0" applyFont="1" applyBorder="1" applyAlignment="1">
      <alignment horizontal="right"/>
    </xf>
    <xf numFmtId="0" fontId="11" fillId="0" borderId="1" xfId="2" applyFont="1" applyBorder="1"/>
    <xf numFmtId="0" fontId="1" fillId="11" borderId="15" xfId="0" applyFont="1" applyFill="1" applyBorder="1"/>
    <xf numFmtId="0" fontId="1" fillId="11" borderId="16" xfId="2" applyFont="1" applyFill="1" applyBorder="1"/>
    <xf numFmtId="0" fontId="1" fillId="11" borderId="16" xfId="0" applyFont="1" applyFill="1" applyBorder="1"/>
    <xf numFmtId="0" fontId="1" fillId="11" borderId="17" xfId="0" applyFont="1" applyFill="1" applyBorder="1"/>
    <xf numFmtId="164" fontId="4" fillId="9" borderId="0" xfId="11" applyNumberFormat="1" applyFont="1" applyFill="1" applyBorder="1" applyAlignment="1">
      <alignment horizontal="right"/>
    </xf>
    <xf numFmtId="164" fontId="5" fillId="0" borderId="4" xfId="11" applyNumberFormat="1" applyFont="1" applyFill="1" applyBorder="1" applyAlignment="1">
      <alignment horizontal="right"/>
    </xf>
    <xf numFmtId="164" fontId="5" fillId="0" borderId="0" xfId="11" applyNumberFormat="1" applyFont="1" applyFill="1" applyBorder="1" applyAlignment="1">
      <alignment horizontal="right"/>
    </xf>
    <xf numFmtId="164" fontId="2" fillId="0" borderId="2" xfId="0" applyNumberFormat="1" applyFont="1" applyBorder="1" applyAlignment="1">
      <alignment horizontal="right"/>
    </xf>
    <xf numFmtId="164" fontId="2" fillId="0" borderId="20" xfId="0" applyNumberFormat="1" applyFont="1" applyBorder="1" applyAlignment="1">
      <alignment horizontal="right"/>
    </xf>
    <xf numFmtId="9" fontId="0" fillId="0" borderId="0" xfId="9" applyFont="1" applyFill="1" applyAlignment="1">
      <alignment horizontal="right"/>
    </xf>
    <xf numFmtId="9" fontId="0" fillId="0" borderId="0" xfId="9" applyFont="1" applyBorder="1" applyAlignment="1">
      <alignment horizontal="right"/>
    </xf>
    <xf numFmtId="0" fontId="11" fillId="0" borderId="1" xfId="0" applyFont="1" applyBorder="1" applyAlignment="1">
      <alignment horizontal="left"/>
    </xf>
    <xf numFmtId="0" fontId="4" fillId="9" borderId="13" xfId="0" applyFont="1" applyFill="1" applyBorder="1"/>
    <xf numFmtId="164" fontId="5" fillId="0" borderId="14" xfId="11" applyNumberFormat="1" applyFont="1" applyFill="1" applyBorder="1" applyAlignment="1">
      <alignment horizontal="right"/>
    </xf>
    <xf numFmtId="9" fontId="9" fillId="0" borderId="1" xfId="9" applyFont="1" applyFill="1" applyBorder="1" applyAlignment="1">
      <alignment horizontal="right"/>
    </xf>
    <xf numFmtId="9" fontId="9" fillId="0" borderId="22" xfId="9" applyFont="1" applyFill="1" applyBorder="1"/>
    <xf numFmtId="9" fontId="9" fillId="0" borderId="1" xfId="9" applyFont="1" applyFill="1" applyBorder="1"/>
    <xf numFmtId="9" fontId="9" fillId="0" borderId="12" xfId="9" applyFont="1" applyFill="1" applyBorder="1"/>
    <xf numFmtId="0" fontId="17" fillId="0" borderId="0" xfId="0" applyFont="1" applyAlignment="1">
      <alignment horizontal="left" indent="1"/>
    </xf>
    <xf numFmtId="0" fontId="17" fillId="0" borderId="0" xfId="0" applyFont="1" applyAlignment="1">
      <alignment horizontal="left"/>
    </xf>
    <xf numFmtId="9" fontId="9" fillId="0" borderId="1" xfId="9" applyFont="1" applyFill="1" applyBorder="1" applyAlignment="1">
      <alignment horizontal="right" indent="1"/>
    </xf>
    <xf numFmtId="9" fontId="9" fillId="0" borderId="22" xfId="9" applyFont="1" applyFill="1" applyBorder="1" applyAlignment="1">
      <alignment horizontal="right" indent="1"/>
    </xf>
    <xf numFmtId="9" fontId="9" fillId="0" borderId="12" xfId="9" applyFont="1" applyFill="1" applyBorder="1" applyAlignment="1">
      <alignment horizontal="right" indent="1"/>
    </xf>
    <xf numFmtId="164" fontId="0" fillId="0" borderId="0" xfId="11" applyNumberFormat="1" applyFont="1" applyFill="1" applyBorder="1" applyAlignment="1">
      <alignment horizontal="right"/>
    </xf>
    <xf numFmtId="0" fontId="2" fillId="0" borderId="18" xfId="0" applyFont="1" applyBorder="1"/>
    <xf numFmtId="164" fontId="2" fillId="0" borderId="19" xfId="0" applyNumberFormat="1" applyFont="1" applyBorder="1" applyAlignment="1">
      <alignment horizontal="right"/>
    </xf>
    <xf numFmtId="0" fontId="9" fillId="0" borderId="11" xfId="0" applyFont="1" applyBorder="1" applyAlignment="1">
      <alignment horizontal="left" indent="1"/>
    </xf>
    <xf numFmtId="0" fontId="28" fillId="9" borderId="0" xfId="0" applyFont="1" applyFill="1"/>
    <xf numFmtId="0" fontId="27" fillId="7" borderId="0" xfId="0" applyFont="1" applyFill="1"/>
    <xf numFmtId="164" fontId="4" fillId="0" borderId="0" xfId="11" applyNumberFormat="1" applyFont="1" applyFill="1" applyBorder="1"/>
    <xf numFmtId="0" fontId="1" fillId="11" borderId="7" xfId="0" applyFont="1" applyFill="1" applyBorder="1"/>
    <xf numFmtId="0" fontId="1" fillId="11" borderId="8" xfId="0" applyFont="1" applyFill="1" applyBorder="1"/>
    <xf numFmtId="0" fontId="1" fillId="11" borderId="8" xfId="2" applyFont="1" applyFill="1" applyBorder="1"/>
    <xf numFmtId="0" fontId="1" fillId="11" borderId="10" xfId="0" applyFont="1" applyFill="1" applyBorder="1"/>
    <xf numFmtId="0" fontId="1" fillId="11" borderId="9" xfId="0" applyFont="1" applyFill="1" applyBorder="1"/>
    <xf numFmtId="0" fontId="0" fillId="0" borderId="0" xfId="0" applyAlignment="1">
      <alignment horizontal="left" vertical="top" wrapText="1"/>
    </xf>
    <xf numFmtId="0" fontId="10" fillId="3" borderId="8" xfId="0" applyFont="1" applyFill="1" applyBorder="1" applyAlignment="1">
      <alignment horizontal="center"/>
    </xf>
    <xf numFmtId="9" fontId="25" fillId="0" borderId="13" xfId="9" applyFont="1" applyFill="1" applyBorder="1" applyAlignment="1">
      <alignment horizontal="center"/>
    </xf>
    <xf numFmtId="9" fontId="4" fillId="9" borderId="0" xfId="9" applyFont="1" applyFill="1" applyBorder="1" applyAlignment="1">
      <alignment horizontal="center"/>
    </xf>
    <xf numFmtId="14" fontId="4" fillId="9" borderId="1" xfId="0" applyNumberFormat="1" applyFont="1" applyFill="1" applyBorder="1" applyAlignment="1">
      <alignment horizontal="center"/>
    </xf>
    <xf numFmtId="0" fontId="2" fillId="4" borderId="0" xfId="0" applyFont="1" applyFill="1" applyAlignment="1">
      <alignment horizontal="left"/>
    </xf>
    <xf numFmtId="0" fontId="11" fillId="0" borderId="13" xfId="0" applyFont="1" applyBorder="1" applyAlignment="1">
      <alignment horizontal="right"/>
    </xf>
    <xf numFmtId="0" fontId="11" fillId="0" borderId="11" xfId="0" applyFont="1" applyBorder="1" applyAlignment="1">
      <alignment horizontal="right"/>
    </xf>
    <xf numFmtId="164" fontId="4" fillId="9" borderId="0" xfId="11" applyNumberFormat="1" applyFont="1" applyFill="1" applyBorder="1" applyAlignment="1">
      <alignment horizontal="center"/>
    </xf>
    <xf numFmtId="0" fontId="1" fillId="6"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0" borderId="2" xfId="0" applyFont="1" applyBorder="1" applyAlignment="1">
      <alignment horizontal="center"/>
    </xf>
    <xf numFmtId="0" fontId="2" fillId="0" borderId="2" xfId="0" applyFont="1" applyBorder="1" applyAlignment="1">
      <alignment horizontal="center"/>
    </xf>
    <xf numFmtId="9" fontId="9" fillId="0" borderId="1" xfId="9" applyFont="1" applyFill="1" applyBorder="1" applyAlignment="1">
      <alignment horizontal="center"/>
    </xf>
    <xf numFmtId="0" fontId="0" fillId="0" borderId="0" xfId="0" applyAlignment="1">
      <alignment horizontal="center"/>
    </xf>
    <xf numFmtId="14" fontId="2" fillId="0" borderId="2" xfId="0" applyNumberFormat="1" applyFont="1" applyBorder="1" applyAlignment="1">
      <alignment horizontal="center"/>
    </xf>
    <xf numFmtId="164" fontId="11" fillId="0" borderId="1" xfId="11" applyNumberFormat="1" applyFont="1" applyFill="1" applyBorder="1"/>
    <xf numFmtId="164" fontId="11" fillId="0" borderId="22" xfId="11" applyNumberFormat="1" applyFont="1" applyFill="1" applyBorder="1"/>
    <xf numFmtId="0" fontId="9" fillId="0" borderId="1" xfId="0" applyFont="1" applyBorder="1" applyAlignment="1">
      <alignment horizontal="center"/>
    </xf>
    <xf numFmtId="9" fontId="9" fillId="0" borderId="22" xfId="9" applyFont="1" applyFill="1" applyBorder="1" applyAlignment="1">
      <alignment horizontal="right"/>
    </xf>
    <xf numFmtId="9" fontId="9" fillId="0" borderId="12" xfId="9" applyFont="1" applyFill="1" applyBorder="1" applyAlignment="1">
      <alignment horizontal="right"/>
    </xf>
    <xf numFmtId="0" fontId="31" fillId="0" borderId="23" xfId="0" applyFont="1" applyBorder="1"/>
    <xf numFmtId="0" fontId="9" fillId="0" borderId="24" xfId="0" applyFont="1" applyBorder="1" applyAlignment="1">
      <alignment horizontal="center"/>
    </xf>
    <xf numFmtId="9" fontId="17" fillId="0" borderId="25" xfId="9" applyFont="1" applyFill="1" applyBorder="1" applyAlignment="1">
      <alignment horizontal="right"/>
    </xf>
    <xf numFmtId="9" fontId="17" fillId="0" borderId="24" xfId="9" applyFont="1" applyFill="1" applyBorder="1" applyAlignment="1">
      <alignment horizontal="right"/>
    </xf>
    <xf numFmtId="9" fontId="17" fillId="0" borderId="26" xfId="9" applyFont="1" applyFill="1" applyBorder="1" applyAlignment="1">
      <alignment horizontal="right"/>
    </xf>
    <xf numFmtId="0" fontId="10" fillId="8" borderId="8" xfId="0" applyFont="1" applyFill="1" applyBorder="1" applyAlignment="1">
      <alignment horizontal="center"/>
    </xf>
    <xf numFmtId="165" fontId="1" fillId="6" borderId="5"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0" fillId="3" borderId="9" xfId="0" applyFont="1" applyFill="1" applyBorder="1" applyAlignment="1">
      <alignment horizontal="center"/>
    </xf>
    <xf numFmtId="9" fontId="24" fillId="4" borderId="16" xfId="9" applyFont="1" applyFill="1" applyBorder="1" applyAlignment="1">
      <alignment horizontal="center"/>
    </xf>
    <xf numFmtId="0" fontId="3" fillId="0" borderId="0" xfId="0" applyFont="1"/>
    <xf numFmtId="0" fontId="0" fillId="0" borderId="0" xfId="0" applyAlignment="1">
      <alignment horizontal="left" vertical="top"/>
    </xf>
    <xf numFmtId="0" fontId="11" fillId="4" borderId="15" xfId="0" applyFont="1" applyFill="1" applyBorder="1" applyAlignment="1">
      <alignment horizontal="left"/>
    </xf>
    <xf numFmtId="9" fontId="11" fillId="4" borderId="16" xfId="9" applyFont="1" applyFill="1" applyBorder="1" applyAlignment="1">
      <alignment horizontal="right"/>
    </xf>
    <xf numFmtId="0" fontId="10" fillId="8" borderId="21" xfId="0" applyFont="1" applyFill="1" applyBorder="1" applyAlignment="1">
      <alignment horizontal="center"/>
    </xf>
    <xf numFmtId="0" fontId="10" fillId="8" borderId="9" xfId="0" applyFont="1" applyFill="1" applyBorder="1" applyAlignment="1">
      <alignment horizontal="center"/>
    </xf>
    <xf numFmtId="0" fontId="1" fillId="6" borderId="0" xfId="0" applyFont="1" applyFill="1" applyAlignment="1">
      <alignment horizontal="center" vertical="center" wrapText="1"/>
    </xf>
    <xf numFmtId="165" fontId="1" fillId="6" borderId="0" xfId="0" applyNumberFormat="1" applyFont="1" applyFill="1" applyAlignment="1">
      <alignment horizontal="center" vertical="center" wrapText="1"/>
    </xf>
    <xf numFmtId="0" fontId="10" fillId="3" borderId="21" xfId="0" applyFont="1" applyFill="1" applyBorder="1" applyAlignment="1">
      <alignment horizontal="center"/>
    </xf>
    <xf numFmtId="0" fontId="10" fillId="8" borderId="10" xfId="0" applyFont="1" applyFill="1" applyBorder="1"/>
    <xf numFmtId="9" fontId="5" fillId="7" borderId="19" xfId="9" applyFont="1" applyFill="1" applyBorder="1" applyAlignment="1">
      <alignment horizontal="center"/>
    </xf>
    <xf numFmtId="0" fontId="5" fillId="7" borderId="13" xfId="0" applyFont="1" applyFill="1" applyBorder="1"/>
    <xf numFmtId="0" fontId="0" fillId="7" borderId="0" xfId="0" applyFill="1" applyAlignment="1">
      <alignment horizontal="center"/>
    </xf>
    <xf numFmtId="168" fontId="5" fillId="7" borderId="5" xfId="0" applyNumberFormat="1" applyFont="1" applyFill="1" applyBorder="1" applyAlignment="1">
      <alignment horizontal="center"/>
    </xf>
    <xf numFmtId="167" fontId="5" fillId="7" borderId="0" xfId="11" applyNumberFormat="1" applyFont="1" applyFill="1" applyBorder="1" applyAlignment="1">
      <alignment horizontal="center"/>
    </xf>
    <xf numFmtId="167" fontId="5" fillId="7" borderId="4" xfId="11" applyNumberFormat="1" applyFont="1" applyFill="1" applyBorder="1" applyAlignment="1">
      <alignment horizontal="center"/>
    </xf>
    <xf numFmtId="9" fontId="5" fillId="7" borderId="14" xfId="9" applyFont="1" applyFill="1" applyBorder="1" applyAlignment="1">
      <alignment horizontal="center"/>
    </xf>
    <xf numFmtId="0" fontId="11" fillId="7" borderId="18" xfId="0" applyFont="1" applyFill="1" applyBorder="1"/>
    <xf numFmtId="0" fontId="2" fillId="7" borderId="2" xfId="0" applyFont="1" applyFill="1" applyBorder="1" applyAlignment="1">
      <alignment horizontal="center"/>
    </xf>
    <xf numFmtId="0" fontId="2" fillId="7" borderId="3" xfId="0" applyFont="1" applyFill="1" applyBorder="1" applyAlignment="1">
      <alignment horizontal="center"/>
    </xf>
    <xf numFmtId="167" fontId="11" fillId="7" borderId="2" xfId="11" applyNumberFormat="1" applyFont="1" applyFill="1" applyBorder="1" applyAlignment="1">
      <alignment horizontal="center"/>
    </xf>
    <xf numFmtId="167" fontId="11" fillId="7" borderId="0" xfId="11" applyNumberFormat="1" applyFont="1" applyFill="1" applyBorder="1" applyAlignment="1">
      <alignment horizontal="center"/>
    </xf>
    <xf numFmtId="9" fontId="11" fillId="7" borderId="19" xfId="9" applyFont="1" applyFill="1" applyBorder="1" applyAlignment="1">
      <alignment horizontal="center"/>
    </xf>
    <xf numFmtId="0" fontId="11" fillId="7" borderId="13" xfId="0" applyFont="1" applyFill="1" applyBorder="1"/>
    <xf numFmtId="0" fontId="2" fillId="7" borderId="0" xfId="0" applyFont="1" applyFill="1" applyAlignment="1">
      <alignment horizontal="center"/>
    </xf>
    <xf numFmtId="0" fontId="2" fillId="7" borderId="5" xfId="0" applyFont="1" applyFill="1" applyBorder="1" applyAlignment="1">
      <alignment horizontal="center"/>
    </xf>
    <xf numFmtId="9" fontId="11" fillId="7" borderId="0" xfId="9" applyFont="1" applyFill="1" applyBorder="1" applyAlignment="1">
      <alignment horizontal="center"/>
    </xf>
    <xf numFmtId="167" fontId="11" fillId="7" borderId="4" xfId="11" applyNumberFormat="1" applyFont="1" applyFill="1" applyBorder="1" applyAlignment="1">
      <alignment horizontal="center"/>
    </xf>
    <xf numFmtId="167" fontId="11" fillId="7" borderId="14" xfId="11" applyNumberFormat="1" applyFont="1" applyFill="1" applyBorder="1" applyAlignment="1">
      <alignment horizontal="center"/>
    </xf>
    <xf numFmtId="167" fontId="11" fillId="7" borderId="13" xfId="9" applyNumberFormat="1" applyFont="1" applyFill="1" applyBorder="1" applyAlignment="1">
      <alignment horizontal="left"/>
    </xf>
    <xf numFmtId="167" fontId="11" fillId="7" borderId="0" xfId="9" applyNumberFormat="1" applyFont="1" applyFill="1" applyBorder="1" applyAlignment="1">
      <alignment horizontal="center"/>
    </xf>
    <xf numFmtId="167" fontId="11" fillId="7" borderId="4" xfId="9" applyNumberFormat="1" applyFont="1" applyFill="1" applyBorder="1" applyAlignment="1">
      <alignment horizontal="center"/>
    </xf>
    <xf numFmtId="167" fontId="11" fillId="7" borderId="14" xfId="9" applyNumberFormat="1" applyFont="1" applyFill="1" applyBorder="1" applyAlignment="1">
      <alignment horizontal="center"/>
    </xf>
    <xf numFmtId="0" fontId="17" fillId="7" borderId="13" xfId="0" applyFont="1" applyFill="1" applyBorder="1" applyAlignment="1">
      <alignment horizontal="left" indent="2"/>
    </xf>
    <xf numFmtId="0" fontId="0" fillId="7" borderId="5" xfId="0" applyFill="1" applyBorder="1" applyAlignment="1">
      <alignment horizontal="center"/>
    </xf>
    <xf numFmtId="9" fontId="5" fillId="7" borderId="0" xfId="9" applyFont="1" applyFill="1" applyBorder="1" applyAlignment="1">
      <alignment horizontal="center"/>
    </xf>
    <xf numFmtId="9" fontId="17" fillId="7" borderId="14" xfId="9" applyFont="1" applyFill="1" applyBorder="1" applyAlignment="1">
      <alignment horizontal="center"/>
    </xf>
    <xf numFmtId="167" fontId="5" fillId="7" borderId="14" xfId="11" applyNumberFormat="1" applyFont="1" applyFill="1" applyBorder="1" applyAlignment="1">
      <alignment horizontal="center"/>
    </xf>
    <xf numFmtId="167" fontId="2" fillId="7" borderId="13" xfId="0" applyNumberFormat="1" applyFont="1" applyFill="1" applyBorder="1" applyAlignment="1">
      <alignment horizontal="left"/>
    </xf>
    <xf numFmtId="167" fontId="2" fillId="7" borderId="0" xfId="0" applyNumberFormat="1" applyFont="1" applyFill="1" applyAlignment="1">
      <alignment horizontal="center"/>
    </xf>
    <xf numFmtId="167" fontId="2" fillId="7" borderId="4" xfId="0" applyNumberFormat="1" applyFont="1" applyFill="1" applyBorder="1" applyAlignment="1">
      <alignment horizontal="center"/>
    </xf>
    <xf numFmtId="167" fontId="2" fillId="7" borderId="14" xfId="0" applyNumberFormat="1" applyFont="1" applyFill="1" applyBorder="1" applyAlignment="1">
      <alignment horizontal="center"/>
    </xf>
    <xf numFmtId="0" fontId="9" fillId="7" borderId="0" xfId="0" applyFont="1" applyFill="1" applyAlignment="1">
      <alignment horizontal="center"/>
    </xf>
    <xf numFmtId="9" fontId="17" fillId="7" borderId="0" xfId="9" applyFont="1" applyFill="1" applyBorder="1" applyAlignment="1">
      <alignment horizontal="center"/>
    </xf>
    <xf numFmtId="9" fontId="17" fillId="7" borderId="5" xfId="9" applyFont="1" applyFill="1" applyBorder="1" applyAlignment="1">
      <alignment horizontal="center"/>
    </xf>
    <xf numFmtId="9" fontId="17" fillId="7" borderId="4" xfId="9" applyFont="1" applyFill="1" applyBorder="1" applyAlignment="1">
      <alignment horizontal="center"/>
    </xf>
    <xf numFmtId="0" fontId="9" fillId="7" borderId="13" xfId="0" applyFont="1" applyFill="1" applyBorder="1"/>
    <xf numFmtId="9" fontId="11" fillId="7" borderId="13" xfId="9" applyFont="1" applyFill="1" applyBorder="1" applyAlignment="1">
      <alignment horizontal="left"/>
    </xf>
    <xf numFmtId="167" fontId="11" fillId="7" borderId="5" xfId="11" applyNumberFormat="1" applyFont="1" applyFill="1" applyBorder="1" applyAlignment="1">
      <alignment horizontal="center"/>
    </xf>
    <xf numFmtId="6" fontId="0" fillId="7" borderId="11" xfId="0" applyNumberFormat="1" applyFill="1" applyBorder="1" applyAlignment="1">
      <alignment horizontal="center"/>
    </xf>
    <xf numFmtId="6" fontId="0" fillId="7" borderId="1" xfId="0" applyNumberFormat="1" applyFill="1" applyBorder="1" applyAlignment="1">
      <alignment horizontal="center"/>
    </xf>
    <xf numFmtId="6" fontId="0" fillId="7" borderId="22" xfId="0" applyNumberFormat="1" applyFill="1" applyBorder="1" applyAlignment="1">
      <alignment horizontal="center"/>
    </xf>
    <xf numFmtId="0" fontId="0" fillId="7" borderId="22" xfId="0" applyFill="1" applyBorder="1" applyAlignment="1">
      <alignment horizontal="center"/>
    </xf>
    <xf numFmtId="0" fontId="0" fillId="7" borderId="1" xfId="0" applyFill="1" applyBorder="1" applyAlignment="1">
      <alignment horizontal="center"/>
    </xf>
    <xf numFmtId="0" fontId="0" fillId="7" borderId="12" xfId="0" applyFill="1" applyBorder="1" applyAlignment="1">
      <alignment horizontal="center"/>
    </xf>
    <xf numFmtId="0" fontId="0" fillId="7" borderId="14" xfId="0" applyFill="1" applyBorder="1" applyAlignment="1">
      <alignment horizontal="center"/>
    </xf>
    <xf numFmtId="0" fontId="32" fillId="7" borderId="7" xfId="0" applyFont="1" applyFill="1" applyBorder="1"/>
    <xf numFmtId="0" fontId="0" fillId="7" borderId="8" xfId="0" applyFill="1" applyBorder="1" applyAlignment="1">
      <alignment horizontal="center"/>
    </xf>
    <xf numFmtId="0" fontId="33" fillId="0" borderId="0" xfId="0" applyFont="1" applyAlignment="1">
      <alignment horizontal="center"/>
    </xf>
    <xf numFmtId="6" fontId="0" fillId="7" borderId="13" xfId="0" applyNumberFormat="1" applyFill="1" applyBorder="1" applyAlignment="1">
      <alignment horizontal="center"/>
    </xf>
    <xf numFmtId="6" fontId="0" fillId="7" borderId="0" xfId="0" applyNumberFormat="1" applyFill="1" applyAlignment="1">
      <alignment horizontal="center"/>
    </xf>
    <xf numFmtId="0" fontId="2" fillId="4" borderId="13" xfId="0" applyFont="1" applyFill="1" applyBorder="1" applyAlignment="1">
      <alignment horizontal="right"/>
    </xf>
    <xf numFmtId="0" fontId="2" fillId="4" borderId="11" xfId="0" applyFont="1" applyFill="1" applyBorder="1" applyAlignment="1">
      <alignment horizontal="right"/>
    </xf>
    <xf numFmtId="0" fontId="0" fillId="4" borderId="1" xfId="0" applyFill="1" applyBorder="1"/>
    <xf numFmtId="0" fontId="0" fillId="4" borderId="1" xfId="0" applyFill="1" applyBorder="1" applyAlignment="1">
      <alignment horizontal="center"/>
    </xf>
    <xf numFmtId="6" fontId="0" fillId="4" borderId="8" xfId="0" applyNumberFormat="1" applyFill="1" applyBorder="1" applyAlignment="1">
      <alignment horizontal="center"/>
    </xf>
    <xf numFmtId="6" fontId="0" fillId="4" borderId="10" xfId="0" applyNumberFormat="1" applyFill="1" applyBorder="1" applyAlignment="1">
      <alignment horizontal="center"/>
    </xf>
    <xf numFmtId="0" fontId="0" fillId="4" borderId="14" xfId="0" applyFill="1" applyBorder="1" applyAlignment="1">
      <alignment horizontal="center"/>
    </xf>
    <xf numFmtId="0" fontId="0" fillId="4" borderId="12" xfId="0" applyFill="1" applyBorder="1" applyAlignment="1">
      <alignment horizontal="center"/>
    </xf>
    <xf numFmtId="0" fontId="2" fillId="0" borderId="13" xfId="0" applyFont="1" applyBorder="1" applyAlignment="1">
      <alignment horizontal="right"/>
    </xf>
    <xf numFmtId="167" fontId="5" fillId="12" borderId="4" xfId="11" applyNumberFormat="1" applyFont="1" applyFill="1" applyBorder="1" applyAlignment="1">
      <alignment horizontal="center"/>
    </xf>
    <xf numFmtId="167" fontId="5" fillId="12" borderId="0" xfId="11" applyNumberFormat="1" applyFont="1" applyFill="1" applyBorder="1" applyAlignment="1">
      <alignment horizontal="center"/>
    </xf>
    <xf numFmtId="167" fontId="11" fillId="12" borderId="3" xfId="11" applyNumberFormat="1" applyFont="1" applyFill="1" applyBorder="1" applyAlignment="1">
      <alignment horizontal="center"/>
    </xf>
    <xf numFmtId="167" fontId="5" fillId="12" borderId="2" xfId="11" applyNumberFormat="1" applyFont="1" applyFill="1" applyBorder="1" applyAlignment="1">
      <alignment horizontal="center"/>
    </xf>
    <xf numFmtId="167" fontId="11" fillId="12" borderId="2" xfId="11" applyNumberFormat="1" applyFont="1" applyFill="1" applyBorder="1" applyAlignment="1">
      <alignment horizontal="center"/>
    </xf>
    <xf numFmtId="9" fontId="17" fillId="12" borderId="0" xfId="9" applyFont="1" applyFill="1" applyBorder="1" applyAlignment="1">
      <alignment horizontal="center"/>
    </xf>
    <xf numFmtId="164" fontId="2" fillId="0" borderId="2" xfId="11" applyNumberFormat="1" applyFont="1" applyBorder="1" applyAlignment="1">
      <alignment horizontal="right"/>
    </xf>
    <xf numFmtId="164" fontId="2" fillId="0" borderId="20" xfId="11" applyNumberFormat="1" applyFont="1" applyBorder="1" applyAlignment="1">
      <alignment horizontal="right"/>
    </xf>
    <xf numFmtId="164" fontId="2" fillId="0" borderId="19" xfId="11" applyNumberFormat="1" applyFont="1" applyBorder="1" applyAlignment="1">
      <alignment horizontal="right"/>
    </xf>
    <xf numFmtId="164" fontId="2" fillId="0" borderId="2" xfId="11" applyNumberFormat="1" applyFont="1" applyBorder="1"/>
    <xf numFmtId="164" fontId="11" fillId="0" borderId="20" xfId="11" applyNumberFormat="1" applyFont="1" applyBorder="1"/>
    <xf numFmtId="164" fontId="11" fillId="0" borderId="2" xfId="11" applyNumberFormat="1" applyFont="1" applyBorder="1"/>
    <xf numFmtId="164" fontId="2" fillId="0" borderId="19" xfId="11" applyNumberFormat="1" applyFont="1" applyBorder="1"/>
    <xf numFmtId="167" fontId="11" fillId="12" borderId="4" xfId="9" applyNumberFormat="1" applyFont="1" applyFill="1" applyBorder="1" applyAlignment="1">
      <alignment horizontal="center"/>
    </xf>
    <xf numFmtId="0" fontId="0" fillId="12" borderId="2" xfId="0" applyFill="1" applyBorder="1" applyAlignment="1">
      <alignment horizontal="center"/>
    </xf>
    <xf numFmtId="168" fontId="5" fillId="12" borderId="3" xfId="0" applyNumberFormat="1" applyFont="1" applyFill="1" applyBorder="1" applyAlignment="1">
      <alignment horizontal="center"/>
    </xf>
    <xf numFmtId="0" fontId="5" fillId="12" borderId="18" xfId="0" applyFont="1" applyFill="1" applyBorder="1"/>
    <xf numFmtId="9" fontId="24" fillId="5" borderId="16" xfId="9" applyFont="1" applyFill="1" applyBorder="1" applyAlignment="1">
      <alignment horizontal="center"/>
    </xf>
    <xf numFmtId="9" fontId="25" fillId="5" borderId="16" xfId="9" applyFont="1" applyFill="1" applyBorder="1" applyAlignment="1">
      <alignment horizontal="center"/>
    </xf>
    <xf numFmtId="167" fontId="11" fillId="12" borderId="20" xfId="11" applyNumberFormat="1" applyFont="1" applyFill="1" applyBorder="1" applyAlignment="1">
      <alignment horizontal="center"/>
    </xf>
    <xf numFmtId="167" fontId="11" fillId="12" borderId="0" xfId="9" applyNumberFormat="1" applyFont="1" applyFill="1" applyBorder="1" applyAlignment="1">
      <alignment horizontal="center"/>
    </xf>
    <xf numFmtId="164" fontId="2" fillId="0" borderId="2" xfId="11" applyNumberFormat="1" applyFont="1" applyFill="1" applyBorder="1" applyAlignment="1">
      <alignment horizontal="right"/>
    </xf>
    <xf numFmtId="167" fontId="2" fillId="12" borderId="0" xfId="0" applyNumberFormat="1" applyFont="1" applyFill="1" applyAlignment="1">
      <alignment horizontal="center"/>
    </xf>
    <xf numFmtId="167" fontId="11" fillId="12" borderId="0" xfId="11" applyNumberFormat="1" applyFont="1" applyFill="1" applyBorder="1" applyAlignment="1">
      <alignment horizontal="center"/>
    </xf>
    <xf numFmtId="9" fontId="5" fillId="0" borderId="6" xfId="9" applyFont="1" applyFill="1" applyBorder="1" applyAlignment="1">
      <alignment horizontal="right"/>
    </xf>
    <xf numFmtId="9" fontId="5" fillId="0" borderId="27" xfId="9" applyFont="1" applyFill="1" applyBorder="1" applyAlignment="1">
      <alignment horizontal="right"/>
    </xf>
    <xf numFmtId="0" fontId="9" fillId="7" borderId="5" xfId="0" applyFont="1" applyFill="1" applyBorder="1" applyAlignment="1">
      <alignment horizontal="center"/>
    </xf>
    <xf numFmtId="0" fontId="17" fillId="0" borderId="0" xfId="0" applyFont="1" applyAlignment="1">
      <alignment horizontal="center"/>
    </xf>
    <xf numFmtId="9" fontId="9" fillId="0" borderId="0" xfId="9" applyFont="1" applyFill="1" applyBorder="1" applyAlignment="1">
      <alignment horizontal="center"/>
    </xf>
    <xf numFmtId="9" fontId="9" fillId="0" borderId="0" xfId="9" applyFont="1" applyFill="1" applyBorder="1" applyAlignment="1">
      <alignment horizontal="right" indent="1"/>
    </xf>
    <xf numFmtId="9" fontId="9" fillId="0" borderId="0" xfId="9" applyFont="1" applyBorder="1" applyAlignment="1">
      <alignment horizontal="right" indent="1"/>
    </xf>
    <xf numFmtId="0" fontId="11" fillId="0" borderId="13" xfId="0" applyFont="1" applyBorder="1"/>
    <xf numFmtId="164" fontId="2" fillId="0" borderId="0" xfId="11" applyNumberFormat="1" applyFont="1" applyFill="1" applyBorder="1" applyAlignment="1">
      <alignment horizontal="right"/>
    </xf>
    <xf numFmtId="164" fontId="2" fillId="0" borderId="0" xfId="11" applyNumberFormat="1" applyFont="1" applyBorder="1" applyAlignment="1">
      <alignment horizontal="right"/>
    </xf>
    <xf numFmtId="164" fontId="2" fillId="0" borderId="4" xfId="11" applyNumberFormat="1" applyFont="1" applyBorder="1" applyAlignment="1">
      <alignment horizontal="right"/>
    </xf>
    <xf numFmtId="164" fontId="2" fillId="0" borderId="14" xfId="11" applyNumberFormat="1" applyFont="1" applyBorder="1" applyAlignment="1">
      <alignment horizontal="right"/>
    </xf>
    <xf numFmtId="0" fontId="23" fillId="0" borderId="0" xfId="0" applyFont="1" applyAlignment="1">
      <alignment horizontal="center"/>
    </xf>
    <xf numFmtId="14" fontId="4" fillId="9" borderId="0" xfId="0" applyNumberFormat="1" applyFont="1" applyFill="1" applyAlignment="1">
      <alignment horizontal="center"/>
    </xf>
    <xf numFmtId="9" fontId="23" fillId="0" borderId="13" xfId="9" applyFont="1" applyFill="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0" fontId="34" fillId="0" borderId="11" xfId="0" applyFont="1" applyBorder="1" applyAlignment="1">
      <alignment horizontal="center"/>
    </xf>
    <xf numFmtId="0" fontId="11" fillId="4" borderId="0" xfId="2" applyFont="1" applyFill="1"/>
    <xf numFmtId="0" fontId="5" fillId="4" borderId="0" xfId="0" applyFont="1" applyFill="1"/>
    <xf numFmtId="0" fontId="5" fillId="4" borderId="14" xfId="0" applyFont="1" applyFill="1" applyBorder="1"/>
    <xf numFmtId="9" fontId="24" fillId="0" borderId="18" xfId="9" applyFont="1" applyFill="1" applyBorder="1" applyAlignment="1">
      <alignment horizontal="center"/>
    </xf>
    <xf numFmtId="0" fontId="2" fillId="0" borderId="2" xfId="0" applyFont="1" applyBorder="1" applyAlignment="1">
      <alignment horizontal="right" wrapText="1"/>
    </xf>
    <xf numFmtId="9" fontId="4" fillId="9" borderId="2" xfId="9" applyFont="1" applyFill="1" applyBorder="1" applyAlignment="1">
      <alignment horizontal="center"/>
    </xf>
    <xf numFmtId="0" fontId="5" fillId="0" borderId="2" xfId="0" applyFont="1" applyBorder="1"/>
    <xf numFmtId="0" fontId="5" fillId="0" borderId="19" xfId="0" applyFont="1" applyBorder="1"/>
    <xf numFmtId="0" fontId="2" fillId="0" borderId="18" xfId="0" applyFont="1" applyBorder="1" applyAlignment="1">
      <alignment horizontal="right"/>
    </xf>
    <xf numFmtId="0" fontId="4" fillId="9" borderId="2" xfId="0" applyFont="1" applyFill="1" applyBorder="1" applyAlignment="1">
      <alignment horizontal="center"/>
    </xf>
    <xf numFmtId="0" fontId="11" fillId="0" borderId="2" xfId="2" applyFont="1" applyBorder="1"/>
    <xf numFmtId="0" fontId="0" fillId="0" borderId="19" xfId="0" applyBorder="1"/>
    <xf numFmtId="0" fontId="11" fillId="4" borderId="0" xfId="0" applyFont="1" applyFill="1"/>
    <xf numFmtId="0" fontId="11" fillId="4" borderId="14" xfId="0" applyFont="1" applyFill="1" applyBorder="1"/>
    <xf numFmtId="0" fontId="10" fillId="3" borderId="14" xfId="0" applyFont="1" applyFill="1" applyBorder="1" applyAlignment="1">
      <alignment horizontal="right"/>
    </xf>
    <xf numFmtId="0" fontId="10" fillId="4" borderId="0" xfId="0" applyFont="1" applyFill="1" applyAlignment="1">
      <alignment horizontal="left"/>
    </xf>
    <xf numFmtId="0" fontId="10" fillId="4" borderId="0" xfId="0" applyFont="1" applyFill="1"/>
    <xf numFmtId="0" fontId="10" fillId="4" borderId="0" xfId="0" applyFont="1" applyFill="1" applyAlignment="1">
      <alignment horizontal="right"/>
    </xf>
    <xf numFmtId="0" fontId="10" fillId="4" borderId="14" xfId="0" applyFont="1" applyFill="1" applyBorder="1" applyAlignment="1">
      <alignment horizontal="right"/>
    </xf>
    <xf numFmtId="0" fontId="11" fillId="4" borderId="13" xfId="0" applyFont="1" applyFill="1" applyBorder="1" applyAlignment="1">
      <alignment horizontal="left" indent="5"/>
    </xf>
    <xf numFmtId="0" fontId="11" fillId="4" borderId="13" xfId="0" applyFont="1" applyFill="1" applyBorder="1" applyAlignment="1">
      <alignment horizontal="left" indent="6"/>
    </xf>
    <xf numFmtId="0" fontId="5" fillId="0" borderId="0" xfId="0" applyFont="1" applyAlignment="1">
      <alignment horizontal="center"/>
    </xf>
    <xf numFmtId="14" fontId="5" fillId="0" borderId="0" xfId="0" applyNumberFormat="1" applyFont="1" applyAlignment="1">
      <alignment horizontal="center"/>
    </xf>
    <xf numFmtId="44" fontId="4" fillId="9" borderId="0" xfId="11" applyFont="1" applyFill="1" applyBorder="1" applyAlignment="1">
      <alignment horizontal="right"/>
    </xf>
    <xf numFmtId="0" fontId="0" fillId="4" borderId="0" xfId="0" applyFill="1" applyAlignment="1">
      <alignment horizontal="left"/>
    </xf>
    <xf numFmtId="6" fontId="0" fillId="4" borderId="0" xfId="0" applyNumberFormat="1" applyFill="1"/>
    <xf numFmtId="14" fontId="0" fillId="0" borderId="0" xfId="0" applyNumberFormat="1" applyAlignment="1">
      <alignment horizontal="center"/>
    </xf>
    <xf numFmtId="0" fontId="5" fillId="4" borderId="13" xfId="0" applyFont="1" applyFill="1" applyBorder="1" applyAlignment="1">
      <alignment horizontal="left" indent="1"/>
    </xf>
    <xf numFmtId="0" fontId="11" fillId="4" borderId="13" xfId="0" applyFont="1" applyFill="1" applyBorder="1" applyAlignment="1">
      <alignment horizontal="left" indent="1"/>
    </xf>
    <xf numFmtId="0" fontId="11" fillId="4" borderId="13" xfId="0" applyFont="1" applyFill="1" applyBorder="1" applyAlignment="1">
      <alignment horizontal="left" indent="7"/>
    </xf>
    <xf numFmtId="0" fontId="0" fillId="4" borderId="13" xfId="0" applyFill="1" applyBorder="1" applyAlignment="1">
      <alignment horizontal="left" indent="1"/>
    </xf>
    <xf numFmtId="0" fontId="5" fillId="4" borderId="13" xfId="0" applyFont="1" applyFill="1" applyBorder="1" applyAlignment="1">
      <alignment horizontal="left" indent="5"/>
    </xf>
    <xf numFmtId="0" fontId="2" fillId="4" borderId="13" xfId="0" applyFont="1" applyFill="1" applyBorder="1" applyAlignment="1">
      <alignment horizontal="left" indent="1"/>
    </xf>
    <xf numFmtId="6" fontId="0" fillId="0" borderId="0" xfId="0" applyNumberFormat="1"/>
    <xf numFmtId="0" fontId="1" fillId="11" borderId="28" xfId="0" applyFont="1" applyFill="1" applyBorder="1"/>
    <xf numFmtId="0" fontId="0" fillId="11" borderId="29" xfId="0" applyFill="1" applyBorder="1" applyAlignment="1">
      <alignment horizontal="left"/>
    </xf>
    <xf numFmtId="0" fontId="0" fillId="11" borderId="29" xfId="0" applyFill="1" applyBorder="1"/>
    <xf numFmtId="6" fontId="0" fillId="11" borderId="29" xfId="0" applyNumberFormat="1" applyFill="1" applyBorder="1"/>
    <xf numFmtId="0" fontId="0" fillId="11" borderId="30" xfId="0" applyFill="1" applyBorder="1"/>
    <xf numFmtId="0" fontId="0" fillId="4" borderId="14" xfId="0" applyFill="1" applyBorder="1"/>
    <xf numFmtId="0" fontId="0" fillId="4" borderId="12" xfId="0" applyFill="1" applyBorder="1"/>
    <xf numFmtId="0" fontId="34" fillId="5" borderId="17" xfId="0" applyFont="1" applyFill="1" applyBorder="1" applyAlignment="1">
      <alignment horizontal="center"/>
    </xf>
    <xf numFmtId="9" fontId="23" fillId="5" borderId="16" xfId="0" applyNumberFormat="1" applyFont="1" applyFill="1" applyBorder="1" applyAlignment="1">
      <alignment horizontal="center"/>
    </xf>
    <xf numFmtId="167" fontId="5" fillId="12" borderId="20" xfId="11" applyNumberFormat="1" applyFont="1" applyFill="1" applyBorder="1" applyAlignment="1">
      <alignment horizontal="center"/>
    </xf>
    <xf numFmtId="9" fontId="17" fillId="12" borderId="4" xfId="9" applyFont="1" applyFill="1" applyBorder="1" applyAlignment="1">
      <alignment horizontal="center"/>
    </xf>
    <xf numFmtId="166" fontId="5" fillId="0" borderId="0" xfId="0" applyNumberFormat="1" applyFont="1"/>
    <xf numFmtId="166" fontId="5" fillId="0" borderId="14" xfId="0" applyNumberFormat="1" applyFont="1" applyBorder="1"/>
    <xf numFmtId="166" fontId="11" fillId="0" borderId="12" xfId="0" applyNumberFormat="1" applyFont="1" applyBorder="1"/>
    <xf numFmtId="0" fontId="1" fillId="2" borderId="19" xfId="0" applyFont="1" applyFill="1" applyBorder="1" applyAlignment="1">
      <alignment horizontal="right" vertical="center" wrapText="1"/>
    </xf>
    <xf numFmtId="164" fontId="5" fillId="0" borderId="14" xfId="11" applyNumberFormat="1" applyFont="1" applyBorder="1" applyAlignment="1">
      <alignment horizontal="right"/>
    </xf>
    <xf numFmtId="164" fontId="2" fillId="0" borderId="20" xfId="11" applyNumberFormat="1" applyFont="1" applyBorder="1"/>
    <xf numFmtId="0" fontId="10" fillId="8" borderId="31" xfId="0" applyFont="1" applyFill="1" applyBorder="1" applyAlignment="1">
      <alignment horizontal="center"/>
    </xf>
    <xf numFmtId="0" fontId="0" fillId="0" borderId="8" xfId="0" applyBorder="1" applyAlignment="1">
      <alignment horizontal="center"/>
    </xf>
    <xf numFmtId="0" fontId="0" fillId="7" borderId="11" xfId="0" applyFill="1" applyBorder="1"/>
    <xf numFmtId="0" fontId="0" fillId="7" borderId="1" xfId="0" applyFill="1" applyBorder="1"/>
    <xf numFmtId="0" fontId="0" fillId="7" borderId="12" xfId="0" applyFill="1" applyBorder="1"/>
    <xf numFmtId="14" fontId="4" fillId="9" borderId="0" xfId="11" applyNumberFormat="1" applyFont="1" applyFill="1" applyBorder="1" applyAlignment="1">
      <alignment horizontal="right"/>
    </xf>
    <xf numFmtId="14" fontId="0" fillId="0" borderId="0" xfId="0" applyNumberFormat="1" applyAlignment="1">
      <alignment horizontal="right"/>
    </xf>
    <xf numFmtId="0" fontId="10" fillId="3" borderId="13" xfId="0" applyFont="1" applyFill="1" applyBorder="1"/>
    <xf numFmtId="0" fontId="10" fillId="3" borderId="4" xfId="0" applyFont="1" applyFill="1" applyBorder="1" applyAlignment="1">
      <alignment horizontal="right"/>
    </xf>
    <xf numFmtId="0" fontId="31" fillId="13" borderId="7" xfId="0" applyFont="1" applyFill="1" applyBorder="1"/>
    <xf numFmtId="0" fontId="31" fillId="13" borderId="8" xfId="0" applyFont="1" applyFill="1" applyBorder="1" applyAlignment="1">
      <alignment horizontal="left"/>
    </xf>
    <xf numFmtId="0" fontId="31" fillId="13" borderId="8" xfId="0" applyFont="1" applyFill="1" applyBorder="1"/>
    <xf numFmtId="0" fontId="31" fillId="13" borderId="8" xfId="0" applyFont="1" applyFill="1" applyBorder="1" applyAlignment="1">
      <alignment horizontal="right"/>
    </xf>
    <xf numFmtId="0" fontId="31" fillId="13" borderId="10" xfId="0" applyFont="1" applyFill="1" applyBorder="1" applyAlignment="1">
      <alignment horizontal="right"/>
    </xf>
    <xf numFmtId="0" fontId="10" fillId="13" borderId="7" xfId="0" applyFont="1" applyFill="1" applyBorder="1"/>
    <xf numFmtId="0" fontId="10" fillId="13" borderId="8" xfId="0" applyFont="1" applyFill="1" applyBorder="1" applyAlignment="1">
      <alignment horizontal="center"/>
    </xf>
    <xf numFmtId="0" fontId="10" fillId="13" borderId="8" xfId="0" applyFont="1" applyFill="1" applyBorder="1" applyAlignment="1">
      <alignment horizontal="right"/>
    </xf>
    <xf numFmtId="0" fontId="10" fillId="13" borderId="10" xfId="0" applyFont="1" applyFill="1" applyBorder="1" applyAlignment="1">
      <alignment horizontal="right"/>
    </xf>
    <xf numFmtId="0" fontId="0" fillId="4" borderId="11" xfId="0" applyFill="1" applyBorder="1"/>
    <xf numFmtId="0" fontId="5" fillId="4" borderId="32" xfId="0" applyFont="1" applyFill="1" applyBorder="1" applyAlignment="1">
      <alignment horizontal="left" indent="1"/>
    </xf>
    <xf numFmtId="0" fontId="0" fillId="4" borderId="6" xfId="0" applyFill="1" applyBorder="1" applyAlignment="1">
      <alignment horizontal="left"/>
    </xf>
    <xf numFmtId="0" fontId="0" fillId="4" borderId="6" xfId="0" applyFill="1" applyBorder="1"/>
    <xf numFmtId="6" fontId="0" fillId="4" borderId="6" xfId="0" applyNumberFormat="1" applyFill="1" applyBorder="1"/>
    <xf numFmtId="0" fontId="0" fillId="4" borderId="33" xfId="0" applyFill="1" applyBorder="1"/>
    <xf numFmtId="0" fontId="1" fillId="11" borderId="0" xfId="0" applyFont="1" applyFill="1" applyAlignment="1">
      <alignment vertical="center"/>
    </xf>
    <xf numFmtId="0" fontId="3" fillId="11" borderId="0" xfId="0" applyFont="1" applyFill="1" applyAlignment="1">
      <alignment vertical="center"/>
    </xf>
    <xf numFmtId="0" fontId="3" fillId="11" borderId="0" xfId="0" applyFont="1" applyFill="1" applyAlignment="1">
      <alignment horizontal="center" vertical="center"/>
    </xf>
    <xf numFmtId="6" fontId="35" fillId="4" borderId="7" xfId="0" applyNumberFormat="1" applyFont="1" applyFill="1" applyBorder="1" applyAlignment="1">
      <alignment horizontal="left"/>
    </xf>
    <xf numFmtId="169" fontId="36" fillId="0" borderId="0" xfId="12" applyNumberFormat="1" applyFont="1" applyAlignment="1">
      <alignment horizontal="center"/>
    </xf>
    <xf numFmtId="0" fontId="0" fillId="12" borderId="0" xfId="0" applyFill="1" applyAlignment="1">
      <alignment horizontal="center"/>
    </xf>
    <xf numFmtId="0" fontId="10" fillId="4" borderId="2" xfId="0" applyFont="1" applyFill="1" applyBorder="1" applyAlignment="1">
      <alignment horizontal="right"/>
    </xf>
    <xf numFmtId="1" fontId="4" fillId="9" borderId="0" xfId="12" applyNumberFormat="1" applyFont="1" applyFill="1" applyBorder="1" applyAlignment="1">
      <alignment horizontal="center"/>
    </xf>
    <xf numFmtId="6" fontId="0" fillId="4" borderId="0" xfId="0" applyNumberFormat="1" applyFill="1" applyAlignment="1">
      <alignment horizontal="center"/>
    </xf>
    <xf numFmtId="6" fontId="0" fillId="4" borderId="14" xfId="0" applyNumberFormat="1" applyFill="1" applyBorder="1" applyAlignment="1">
      <alignment horizontal="center"/>
    </xf>
    <xf numFmtId="6" fontId="2" fillId="4" borderId="13" xfId="0" applyNumberFormat="1" applyFont="1" applyFill="1" applyBorder="1" applyAlignment="1">
      <alignment horizontal="right"/>
    </xf>
    <xf numFmtId="6" fontId="0" fillId="4" borderId="0" xfId="0" applyNumberFormat="1" applyFill="1" applyAlignment="1">
      <alignment horizontal="left"/>
    </xf>
    <xf numFmtId="166" fontId="5" fillId="0" borderId="4" xfId="11" applyNumberFormat="1" applyFont="1" applyFill="1" applyBorder="1" applyAlignment="1">
      <alignment horizontal="right"/>
    </xf>
    <xf numFmtId="166" fontId="5" fillId="0" borderId="0" xfId="11" applyNumberFormat="1" applyFont="1" applyFill="1" applyBorder="1" applyAlignment="1">
      <alignment horizontal="right"/>
    </xf>
    <xf numFmtId="0" fontId="1" fillId="2" borderId="4"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1" fillId="6" borderId="2" xfId="0" applyNumberFormat="1" applyFont="1" applyFill="1" applyBorder="1" applyAlignment="1">
      <alignment horizontal="right" vertical="center" wrapText="1"/>
    </xf>
    <xf numFmtId="165" fontId="1" fillId="2" borderId="2" xfId="0" applyNumberFormat="1" applyFont="1" applyFill="1" applyBorder="1" applyAlignment="1">
      <alignment horizontal="right" vertical="center" wrapText="1"/>
    </xf>
    <xf numFmtId="0" fontId="1" fillId="6" borderId="20" xfId="0" applyFont="1" applyFill="1" applyBorder="1" applyAlignment="1">
      <alignment horizontal="right" vertical="center" wrapText="1"/>
    </xf>
    <xf numFmtId="0" fontId="1" fillId="6" borderId="2" xfId="0" applyFont="1" applyFill="1" applyBorder="1" applyAlignment="1">
      <alignment horizontal="right" vertical="center" wrapText="1"/>
    </xf>
    <xf numFmtId="0" fontId="4" fillId="9" borderId="7" xfId="0" applyFont="1" applyFill="1" applyBorder="1"/>
    <xf numFmtId="0" fontId="4" fillId="9" borderId="8" xfId="0" applyFont="1" applyFill="1" applyBorder="1" applyAlignment="1">
      <alignment horizontal="center"/>
    </xf>
    <xf numFmtId="14" fontId="4" fillId="9" borderId="8" xfId="0" applyNumberFormat="1" applyFont="1" applyFill="1" applyBorder="1" applyAlignment="1">
      <alignment horizontal="center"/>
    </xf>
    <xf numFmtId="1" fontId="4" fillId="9" borderId="8" xfId="12" applyNumberFormat="1" applyFont="1" applyFill="1" applyBorder="1" applyAlignment="1">
      <alignment horizontal="center"/>
    </xf>
    <xf numFmtId="164" fontId="4" fillId="9" borderId="8" xfId="11" applyNumberFormat="1" applyFont="1" applyFill="1" applyBorder="1" applyAlignment="1">
      <alignment horizontal="right"/>
    </xf>
    <xf numFmtId="164" fontId="5" fillId="0" borderId="21" xfId="11" applyNumberFormat="1" applyFont="1" applyFill="1" applyBorder="1" applyAlignment="1">
      <alignment horizontal="right"/>
    </xf>
    <xf numFmtId="164" fontId="5" fillId="0" borderId="8" xfId="11" applyNumberFormat="1" applyFont="1" applyFill="1" applyBorder="1" applyAlignment="1">
      <alignment horizontal="right"/>
    </xf>
    <xf numFmtId="164" fontId="5" fillId="0" borderId="10" xfId="11" applyNumberFormat="1" applyFont="1" applyBorder="1" applyAlignment="1">
      <alignment horizontal="right"/>
    </xf>
    <xf numFmtId="0" fontId="4" fillId="9" borderId="0" xfId="0" applyFont="1" applyFill="1" applyAlignment="1">
      <alignment horizontal="center"/>
    </xf>
    <xf numFmtId="0" fontId="26" fillId="10" borderId="18" xfId="0" applyFont="1" applyFill="1" applyBorder="1"/>
    <xf numFmtId="9" fontId="26" fillId="10" borderId="2" xfId="0" applyNumberFormat="1" applyFont="1" applyFill="1" applyBorder="1"/>
    <xf numFmtId="0" fontId="11" fillId="10" borderId="2" xfId="2" applyFont="1" applyFill="1" applyBorder="1"/>
    <xf numFmtId="0" fontId="11" fillId="0" borderId="7" xfId="0" applyFont="1" applyBorder="1" applyAlignment="1">
      <alignment horizontal="right"/>
    </xf>
    <xf numFmtId="164" fontId="5" fillId="0" borderId="8" xfId="11" applyNumberFormat="1" applyFont="1" applyFill="1" applyBorder="1"/>
    <xf numFmtId="164" fontId="4" fillId="9" borderId="8" xfId="11" applyNumberFormat="1" applyFont="1" applyFill="1" applyBorder="1"/>
    <xf numFmtId="164" fontId="5" fillId="0" borderId="21" xfId="11" applyNumberFormat="1" applyFont="1" applyFill="1" applyBorder="1"/>
    <xf numFmtId="166" fontId="5" fillId="0" borderId="10" xfId="0" applyNumberFormat="1" applyFont="1" applyBorder="1"/>
    <xf numFmtId="9" fontId="4" fillId="9" borderId="0" xfId="0" applyNumberFormat="1" applyFont="1" applyFill="1" applyAlignment="1">
      <alignment horizontal="center"/>
    </xf>
    <xf numFmtId="9" fontId="5" fillId="12" borderId="14" xfId="9" applyFont="1" applyFill="1" applyBorder="1" applyAlignment="1">
      <alignment horizontal="center"/>
    </xf>
    <xf numFmtId="164" fontId="2" fillId="0" borderId="2" xfId="11" applyNumberFormat="1" applyFont="1" applyFill="1" applyBorder="1"/>
    <xf numFmtId="0" fontId="17" fillId="0" borderId="11" xfId="0" applyFont="1" applyBorder="1" applyAlignment="1">
      <alignment horizontal="left" indent="1"/>
    </xf>
    <xf numFmtId="0" fontId="17" fillId="0" borderId="1" xfId="0" applyFont="1" applyBorder="1" applyAlignment="1">
      <alignment horizontal="left"/>
    </xf>
    <xf numFmtId="0" fontId="17" fillId="0" borderId="1" xfId="0" applyFont="1" applyBorder="1" applyAlignment="1">
      <alignment horizontal="center"/>
    </xf>
    <xf numFmtId="14" fontId="9" fillId="0" borderId="1" xfId="0" applyNumberFormat="1" applyFont="1" applyBorder="1" applyAlignment="1">
      <alignment horizontal="center"/>
    </xf>
    <xf numFmtId="0" fontId="10" fillId="3" borderId="0" xfId="0" applyFont="1" applyFill="1" applyAlignment="1">
      <alignment horizontal="center"/>
    </xf>
    <xf numFmtId="0" fontId="10" fillId="3" borderId="0" xfId="0" applyFont="1" applyFill="1" applyAlignment="1">
      <alignment horizontal="right"/>
    </xf>
    <xf numFmtId="9" fontId="17" fillId="12" borderId="1" xfId="9" applyFont="1" applyFill="1" applyBorder="1" applyAlignment="1">
      <alignment horizontal="right"/>
    </xf>
    <xf numFmtId="9" fontId="17" fillId="12" borderId="24" xfId="9" applyFont="1" applyFill="1" applyBorder="1" applyAlignment="1">
      <alignment horizontal="right"/>
    </xf>
    <xf numFmtId="9" fontId="5" fillId="12" borderId="0" xfId="9" applyFont="1" applyFill="1" applyBorder="1" applyAlignment="1">
      <alignment horizontal="right"/>
    </xf>
    <xf numFmtId="9" fontId="5" fillId="7" borderId="19" xfId="9" applyFont="1" applyFill="1" applyBorder="1" applyAlignment="1">
      <alignment horizontal="right"/>
    </xf>
    <xf numFmtId="0" fontId="17" fillId="0" borderId="2" xfId="0" applyFont="1" applyBorder="1" applyAlignment="1">
      <alignment horizontal="left" vertical="center" wrapText="1"/>
    </xf>
    <xf numFmtId="0" fontId="0" fillId="0" borderId="0" xfId="0" applyAlignment="1">
      <alignment horizontal="left" vertical="top" wrapText="1"/>
    </xf>
    <xf numFmtId="0" fontId="22" fillId="5" borderId="0" xfId="10" applyFont="1" applyFill="1" applyBorder="1" applyAlignment="1">
      <alignment horizontal="left" vertical="center"/>
    </xf>
    <xf numFmtId="0" fontId="20" fillId="4" borderId="0" xfId="10" applyFont="1" applyFill="1" applyBorder="1" applyAlignment="1">
      <alignment horizontal="left" vertical="center"/>
    </xf>
    <xf numFmtId="0" fontId="19" fillId="4" borderId="0" xfId="0" applyFont="1" applyFill="1" applyAlignment="1">
      <alignment horizontal="left" vertical="center" wrapText="1"/>
    </xf>
  </cellXfs>
  <cellStyles count="13">
    <cellStyle name="Comma" xfId="12" builtinId="3"/>
    <cellStyle name="Comma 2" xfId="3" xr:uid="{66158656-B1AC-4FDE-ADBB-12DB49783F56}"/>
    <cellStyle name="Currency" xfId="11" builtinId="4"/>
    <cellStyle name="Currency 2" xfId="4" xr:uid="{158F7CD4-17F9-4229-A189-F02DCDB90B5E}"/>
    <cellStyle name="Currency 3" xfId="7" xr:uid="{238E0BC9-DDB2-4B2B-A0CE-F319F276C67A}"/>
    <cellStyle name="Hyperlink" xfId="10" builtinId="8"/>
    <cellStyle name="Normal" xfId="0" builtinId="0"/>
    <cellStyle name="Normal 2" xfId="2" xr:uid="{BD180641-246E-4713-AD1C-D3E1762B019B}"/>
    <cellStyle name="Normal 2 2" xfId="6" xr:uid="{F4907D51-2817-44D6-88E2-CD913EFD2298}"/>
    <cellStyle name="Normal 4" xfId="1" xr:uid="{FD1C0FE1-A87B-4954-B5BD-633407614239}"/>
    <cellStyle name="Percent" xfId="9" builtinId="5"/>
    <cellStyle name="Percent 2" xfId="5" xr:uid="{14203914-1944-45D3-84F2-4A92881604CC}"/>
    <cellStyle name="Percent 3" xfId="8" xr:uid="{32CA855C-EB27-405F-8A0E-96F55CFACC6F}"/>
  </cellStyles>
  <dxfs count="30">
    <dxf>
      <font>
        <color theme="8" tint="-0.499984740745262"/>
      </font>
    </dxf>
    <dxf>
      <font>
        <color rgb="FF0070C0"/>
      </font>
    </dxf>
    <dxf>
      <font>
        <color theme="0" tint="-0.499984740745262"/>
      </font>
    </dxf>
    <dxf>
      <font>
        <color rgb="FFC00000"/>
      </font>
    </dxf>
    <dxf>
      <font>
        <color theme="0" tint="-0.499984740745262"/>
      </font>
    </dxf>
    <dxf>
      <font>
        <color theme="0" tint="-0.499984740745262"/>
      </font>
    </dxf>
    <dxf>
      <font>
        <color theme="0" tint="-0.499984740745262"/>
      </font>
    </dxf>
    <dxf>
      <font>
        <color rgb="FFC00000"/>
      </font>
    </dxf>
    <dxf>
      <font>
        <color rgb="FF05A370"/>
      </font>
    </dxf>
    <dxf>
      <font>
        <color rgb="FF0070C0"/>
      </font>
    </dxf>
    <dxf>
      <font>
        <color theme="8" tint="-0.499984740745262"/>
      </font>
    </dxf>
    <dxf>
      <font>
        <color rgb="FF0070C0"/>
      </font>
    </dxf>
    <dxf>
      <font>
        <color rgb="FFC00000"/>
      </font>
    </dxf>
    <dxf>
      <font>
        <color rgb="FFC00000"/>
      </font>
      <fill>
        <patternFill patternType="solid">
          <fgColor auto="1"/>
          <bgColor rgb="FFFFB7B7"/>
        </patternFill>
      </fill>
    </dxf>
    <dxf>
      <font>
        <color rgb="FFC00000"/>
      </font>
    </dxf>
    <dxf>
      <font>
        <color rgb="FF05A370"/>
      </font>
    </dxf>
    <dxf>
      <font>
        <color rgb="FF0070C0"/>
      </font>
    </dxf>
    <dxf>
      <font>
        <color theme="8" tint="-0.499984740745262"/>
      </font>
    </dxf>
    <dxf>
      <font>
        <color rgb="FF0070C0"/>
      </font>
    </dxf>
    <dxf>
      <font>
        <color theme="0" tint="-0.499984740745262"/>
      </font>
    </dxf>
    <dxf>
      <font>
        <color rgb="FFC00000"/>
      </font>
    </dxf>
    <dxf>
      <font>
        <color theme="0" tint="-0.499984740745262"/>
      </font>
    </dxf>
    <dxf>
      <font>
        <color theme="0" tint="-0.499984740745262"/>
      </font>
    </dxf>
    <dxf>
      <font>
        <color theme="0" tint="-0.499984740745262"/>
      </font>
    </dxf>
    <dxf>
      <font>
        <color theme="8" tint="-0.499984740745262"/>
      </font>
    </dxf>
    <dxf>
      <font>
        <color rgb="FF0070C0"/>
      </font>
    </dxf>
    <dxf>
      <font>
        <color rgb="FFC00000"/>
      </font>
    </dxf>
    <dxf>
      <font>
        <color rgb="FFC00000"/>
      </font>
      <fill>
        <patternFill patternType="solid">
          <bgColor rgb="FFFFB7B7"/>
        </patternFill>
      </fill>
    </dxf>
    <dxf>
      <font>
        <color rgb="FFC00000"/>
      </font>
      <fill>
        <patternFill patternType="solid">
          <bgColor rgb="FFFFB7B7"/>
        </patternFill>
      </fill>
    </dxf>
    <dxf>
      <font>
        <color rgb="FFC00000"/>
      </font>
      <fill>
        <patternFill patternType="solid">
          <bgColor rgb="FFFFB7B7"/>
        </patternFill>
      </fill>
    </dxf>
  </dxfs>
  <tableStyles count="0" defaultTableStyle="TableStyleMedium2" defaultPivotStyle="PivotStyleLight16"/>
  <colors>
    <mruColors>
      <color rgb="FFFFB7B7"/>
      <color rgb="FFFFFF00"/>
      <color rgb="FFFFFF66"/>
      <color rgb="FF0000FF"/>
      <color rgb="FF05A370"/>
      <color rgb="FFFFF2CC"/>
      <color rgb="FF006600"/>
      <color rgb="FFD0EAC8"/>
      <color rgb="FFFFC9C9"/>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s3vc.com/newsletter" TargetMode="External"/><Relationship Id="rId7" Type="http://schemas.openxmlformats.org/officeDocument/2006/relationships/hyperlink" Target="https://www.linkedin.com/company/s3-ventures" TargetMode="External"/><Relationship Id="rId2" Type="http://schemas.openxmlformats.org/officeDocument/2006/relationships/image" Target="../media/image1.png"/><Relationship Id="rId1" Type="http://schemas.openxmlformats.org/officeDocument/2006/relationships/hyperlink" Target="http://www.s3vc.com" TargetMode="External"/><Relationship Id="rId6" Type="http://schemas.openxmlformats.org/officeDocument/2006/relationships/image" Target="../media/image3.PNG"/><Relationship Id="rId5" Type="http://schemas.openxmlformats.org/officeDocument/2006/relationships/hyperlink" Target="https://twitter.com/S3ventures" TargetMode="External"/><Relationship Id="rId4" Type="http://schemas.openxmlformats.org/officeDocument/2006/relationships/image" Target="../media/image2.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266327</xdr:colOff>
      <xdr:row>17</xdr:row>
      <xdr:rowOff>294487</xdr:rowOff>
    </xdr:from>
    <xdr:to>
      <xdr:col>4</xdr:col>
      <xdr:colOff>420634</xdr:colOff>
      <xdr:row>19</xdr:row>
      <xdr:rowOff>76590</xdr:rowOff>
    </xdr:to>
    <xdr:pic>
      <xdr:nvPicPr>
        <xdr:cNvPr id="16" name="Picture 15">
          <a:hlinkClick xmlns:r="http://schemas.openxmlformats.org/officeDocument/2006/relationships" r:id="rId1"/>
          <a:extLst>
            <a:ext uri="{FF2B5EF4-FFF2-40B4-BE49-F238E27FC236}">
              <a16:creationId xmlns:a16="http://schemas.microsoft.com/office/drawing/2014/main" id="{A711FEF0-1EC1-45F2-A9BF-07207F899FC4}"/>
            </a:ext>
          </a:extLst>
        </xdr:cNvPr>
        <xdr:cNvPicPr>
          <a:picLocks noChangeAspect="1"/>
        </xdr:cNvPicPr>
      </xdr:nvPicPr>
      <xdr:blipFill>
        <a:blip xmlns:r="http://schemas.openxmlformats.org/officeDocument/2006/relationships" r:embed="rId2"/>
        <a:stretch>
          <a:fillRect/>
        </a:stretch>
      </xdr:blipFill>
      <xdr:spPr>
        <a:xfrm>
          <a:off x="437777" y="4231487"/>
          <a:ext cx="1705388" cy="680628"/>
        </a:xfrm>
        <a:prstGeom prst="rect">
          <a:avLst/>
        </a:prstGeom>
      </xdr:spPr>
    </xdr:pic>
    <xdr:clientData/>
  </xdr:twoCellAnchor>
  <xdr:twoCellAnchor editAs="oneCell">
    <xdr:from>
      <xdr:col>12</xdr:col>
      <xdr:colOff>440222</xdr:colOff>
      <xdr:row>19</xdr:row>
      <xdr:rowOff>317040</xdr:rowOff>
    </xdr:from>
    <xdr:to>
      <xdr:col>13</xdr:col>
      <xdr:colOff>210646</xdr:colOff>
      <xdr:row>20</xdr:row>
      <xdr:rowOff>324864</xdr:rowOff>
    </xdr:to>
    <xdr:pic>
      <xdr:nvPicPr>
        <xdr:cNvPr id="17" name="Picture 16">
          <a:hlinkClick xmlns:r="http://schemas.openxmlformats.org/officeDocument/2006/relationships" r:id="rId3"/>
          <a:extLst>
            <a:ext uri="{FF2B5EF4-FFF2-40B4-BE49-F238E27FC236}">
              <a16:creationId xmlns:a16="http://schemas.microsoft.com/office/drawing/2014/main" id="{74EAB59D-2855-4E23-9AF7-05E773A358CD}"/>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743287" y="11597953"/>
          <a:ext cx="383337" cy="318148"/>
        </a:xfrm>
        <a:prstGeom prst="rect">
          <a:avLst/>
        </a:prstGeom>
      </xdr:spPr>
    </xdr:pic>
    <xdr:clientData/>
  </xdr:twoCellAnchor>
  <xdr:twoCellAnchor editAs="oneCell">
    <xdr:from>
      <xdr:col>14</xdr:col>
      <xdr:colOff>47318</xdr:colOff>
      <xdr:row>19</xdr:row>
      <xdr:rowOff>315880</xdr:rowOff>
    </xdr:from>
    <xdr:to>
      <xdr:col>14</xdr:col>
      <xdr:colOff>360837</xdr:colOff>
      <xdr:row>20</xdr:row>
      <xdr:rowOff>317286</xdr:rowOff>
    </xdr:to>
    <xdr:pic>
      <xdr:nvPicPr>
        <xdr:cNvPr id="18" name="Picture 17">
          <a:hlinkClick xmlns:r="http://schemas.openxmlformats.org/officeDocument/2006/relationships" r:id="rId5"/>
          <a:extLst>
            <a:ext uri="{FF2B5EF4-FFF2-40B4-BE49-F238E27FC236}">
              <a16:creationId xmlns:a16="http://schemas.microsoft.com/office/drawing/2014/main" id="{0C06F835-43B9-4483-9780-A1BD44405179}"/>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576209" y="11596793"/>
          <a:ext cx="316694" cy="323160"/>
        </a:xfrm>
        <a:prstGeom prst="rect">
          <a:avLst/>
        </a:prstGeom>
      </xdr:spPr>
    </xdr:pic>
    <xdr:clientData/>
  </xdr:twoCellAnchor>
  <xdr:twoCellAnchor editAs="oneCell">
    <xdr:from>
      <xdr:col>13</xdr:col>
      <xdr:colOff>256382</xdr:colOff>
      <xdr:row>19</xdr:row>
      <xdr:rowOff>277668</xdr:rowOff>
    </xdr:from>
    <xdr:to>
      <xdr:col>14</xdr:col>
      <xdr:colOff>753</xdr:colOff>
      <xdr:row>20</xdr:row>
      <xdr:rowOff>344369</xdr:rowOff>
    </xdr:to>
    <xdr:pic>
      <xdr:nvPicPr>
        <xdr:cNvPr id="19" name="Picture 18">
          <a:hlinkClick xmlns:r="http://schemas.openxmlformats.org/officeDocument/2006/relationships" r:id="rId7"/>
          <a:extLst>
            <a:ext uri="{FF2B5EF4-FFF2-40B4-BE49-F238E27FC236}">
              <a16:creationId xmlns:a16="http://schemas.microsoft.com/office/drawing/2014/main" id="{242F9E2E-3C26-4808-99F9-252C809EB48A}"/>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785273" y="11558581"/>
          <a:ext cx="346313" cy="377025"/>
        </a:xfrm>
        <a:prstGeom prst="rect">
          <a:avLst/>
        </a:prstGeom>
      </xdr:spPr>
    </xdr:pic>
    <xdr:clientData/>
  </xdr:twoCellAnchor>
  <xdr:twoCellAnchor editAs="oneCell">
    <xdr:from>
      <xdr:col>18</xdr:col>
      <xdr:colOff>66675</xdr:colOff>
      <xdr:row>1</xdr:row>
      <xdr:rowOff>180975</xdr:rowOff>
    </xdr:from>
    <xdr:to>
      <xdr:col>21</xdr:col>
      <xdr:colOff>606171</xdr:colOff>
      <xdr:row>11</xdr:row>
      <xdr:rowOff>168021</xdr:rowOff>
    </xdr:to>
    <xdr:pic>
      <xdr:nvPicPr>
        <xdr:cNvPr id="4" name="Picture 3">
          <a:extLst>
            <a:ext uri="{FF2B5EF4-FFF2-40B4-BE49-F238E27FC236}">
              <a16:creationId xmlns:a16="http://schemas.microsoft.com/office/drawing/2014/main" id="{8C068B58-853A-3CA4-2A46-1B30E8F40416}"/>
            </a:ext>
          </a:extLst>
        </xdr:cNvPr>
        <xdr:cNvPicPr>
          <a:picLocks noChangeAspect="1"/>
        </xdr:cNvPicPr>
      </xdr:nvPicPr>
      <xdr:blipFill>
        <a:blip xmlns:r="http://schemas.openxmlformats.org/officeDocument/2006/relationships" r:embed="rId9"/>
        <a:stretch>
          <a:fillRect/>
        </a:stretch>
      </xdr:blipFill>
      <xdr:spPr>
        <a:xfrm>
          <a:off x="9915525" y="419100"/>
          <a:ext cx="2368296" cy="2368296"/>
        </a:xfrm>
        <a:prstGeom prst="rect">
          <a:avLst/>
        </a:prstGeom>
      </xdr:spPr>
    </xdr:pic>
    <xdr:clientData/>
  </xdr:twoCellAnchor>
</xdr:wsDr>
</file>

<file path=xl/theme/theme1.xml><?xml version="1.0" encoding="utf-8"?>
<a:theme xmlns:a="http://schemas.openxmlformats.org/drawingml/2006/main" name="S3 Theme 2020 - Excel">
  <a:themeElements>
    <a:clrScheme name="2020 S3 Colors">
      <a:dk1>
        <a:srgbClr val="000000"/>
      </a:dk1>
      <a:lt1>
        <a:srgbClr val="FFFFFF"/>
      </a:lt1>
      <a:dk2>
        <a:srgbClr val="4B5F74"/>
      </a:dk2>
      <a:lt2>
        <a:srgbClr val="007DA0"/>
      </a:lt2>
      <a:accent1>
        <a:srgbClr val="4B5F74"/>
      </a:accent1>
      <a:accent2>
        <a:srgbClr val="007DA0"/>
      </a:accent2>
      <a:accent3>
        <a:srgbClr val="D8D7DB"/>
      </a:accent3>
      <a:accent4>
        <a:srgbClr val="00C3EF"/>
      </a:accent4>
      <a:accent5>
        <a:srgbClr val="55FAC6"/>
      </a:accent5>
      <a:accent6>
        <a:srgbClr val="FF763B"/>
      </a:accent6>
      <a:hlink>
        <a:srgbClr val="00C3EF"/>
      </a:hlink>
      <a:folHlink>
        <a:srgbClr val="D8D7DB"/>
      </a:folHlink>
    </a:clrScheme>
    <a:fontScheme name="Custom S3VC">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3VC" id="{4C69C1D5-CC5F-4C33-B1F4-EBA40384C39F}" vid="{59FC0611-A93E-4431-B2EF-02238CCCB84F}"/>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3vc.com/s3-resources" TargetMode="External"/><Relationship Id="rId3" Type="http://schemas.openxmlformats.org/officeDocument/2006/relationships/hyperlink" Target="https://www.s3vc.com/newsletter" TargetMode="External"/><Relationship Id="rId7" Type="http://schemas.openxmlformats.org/officeDocument/2006/relationships/hyperlink" Target="https://www.s3vc.com/s3-resources" TargetMode="External"/><Relationship Id="rId2" Type="http://schemas.openxmlformats.org/officeDocument/2006/relationships/hyperlink" Target="https://www.s3vc.com/abouts3" TargetMode="External"/><Relationship Id="rId1" Type="http://schemas.openxmlformats.org/officeDocument/2006/relationships/hyperlink" Target="https://www.s3vc.com/terms-of-use" TargetMode="External"/><Relationship Id="rId6" Type="http://schemas.openxmlformats.org/officeDocument/2006/relationships/hyperlink" Target="https://www.s3vc.com/newsletter" TargetMode="External"/><Relationship Id="rId5" Type="http://schemas.openxmlformats.org/officeDocument/2006/relationships/hyperlink" Target="https://www.s3vc.com/abouts3" TargetMode="External"/><Relationship Id="rId10" Type="http://schemas.openxmlformats.org/officeDocument/2006/relationships/drawing" Target="../drawings/drawing1.xml"/><Relationship Id="rId4" Type="http://schemas.openxmlformats.org/officeDocument/2006/relationships/hyperlink" Target="https://www.s3vc.com/s3-resourc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E750F-4804-4E9F-AF9A-C5064249DB51}">
  <sheetPr>
    <pageSetUpPr autoPageBreaks="0"/>
  </sheetPr>
  <dimension ref="A1:V25"/>
  <sheetViews>
    <sheetView showGridLines="0" tabSelected="1" zoomScaleNormal="100" workbookViewId="0"/>
  </sheetViews>
  <sheetFormatPr defaultRowHeight="15" x14ac:dyDescent="0.25"/>
  <cols>
    <col min="1" max="1" width="3.5703125" customWidth="1"/>
    <col min="2" max="2" width="4.140625" customWidth="1"/>
    <col min="3" max="3" width="8" customWidth="1"/>
    <col min="4" max="4" width="10.140625" customWidth="1"/>
    <col min="5" max="5" width="9.42578125" customWidth="1"/>
    <col min="6" max="6" width="8" customWidth="1"/>
    <col min="8" max="8" width="6.85546875" customWidth="1"/>
    <col min="9" max="9" width="6.5703125" customWidth="1"/>
    <col min="10" max="10" width="10.28515625" customWidth="1"/>
    <col min="11" max="11" width="7.5703125" customWidth="1"/>
    <col min="12" max="12" width="9.140625" customWidth="1"/>
  </cols>
  <sheetData>
    <row r="1" spans="1:22" ht="18.75" x14ac:dyDescent="0.3">
      <c r="A1" s="4"/>
      <c r="B1" s="5" t="s">
        <v>81</v>
      </c>
      <c r="C1" s="5"/>
      <c r="D1" s="5"/>
      <c r="E1" s="5"/>
      <c r="F1" s="5"/>
      <c r="G1" s="5"/>
      <c r="H1" s="5"/>
      <c r="I1" s="5"/>
      <c r="J1" s="5"/>
      <c r="K1" s="5"/>
      <c r="L1" s="5"/>
      <c r="M1" s="5"/>
      <c r="N1" s="5"/>
      <c r="O1" s="5"/>
      <c r="P1" s="5"/>
      <c r="Q1" s="5"/>
      <c r="R1" s="5"/>
      <c r="S1" s="5"/>
      <c r="T1" s="5"/>
      <c r="U1" s="6" t="s">
        <v>89</v>
      </c>
      <c r="V1" s="5"/>
    </row>
    <row r="3" spans="1:22" x14ac:dyDescent="0.25">
      <c r="B3" s="1" t="s">
        <v>0</v>
      </c>
    </row>
    <row r="4" spans="1:22" ht="52.5" customHeight="1" x14ac:dyDescent="0.25">
      <c r="C4" s="365" t="s">
        <v>115</v>
      </c>
      <c r="D4" s="365"/>
      <c r="E4" s="365"/>
      <c r="F4" s="365"/>
      <c r="G4" s="365"/>
      <c r="H4" s="365"/>
      <c r="I4" s="365"/>
      <c r="J4" s="365"/>
      <c r="K4" s="365"/>
      <c r="L4" s="365"/>
      <c r="M4" s="365"/>
      <c r="N4" s="365"/>
      <c r="O4" s="365"/>
      <c r="P4" s="365"/>
      <c r="Q4" s="365"/>
      <c r="R4" s="365"/>
      <c r="S4" s="365"/>
      <c r="T4" s="365"/>
      <c r="U4" s="365"/>
      <c r="V4" s="365"/>
    </row>
    <row r="5" spans="1:22" x14ac:dyDescent="0.25">
      <c r="C5" s="365"/>
      <c r="D5" s="365"/>
      <c r="E5" s="365"/>
      <c r="F5" s="365"/>
      <c r="G5" s="365"/>
      <c r="H5" s="365"/>
      <c r="I5" s="365"/>
      <c r="J5" s="365"/>
      <c r="K5" s="365"/>
      <c r="L5" s="365"/>
      <c r="M5" s="365"/>
      <c r="N5" s="365"/>
      <c r="O5" s="365"/>
      <c r="P5" s="365"/>
      <c r="Q5" s="365"/>
      <c r="R5" s="365"/>
      <c r="S5" s="365"/>
      <c r="T5" s="365"/>
      <c r="U5" s="365"/>
      <c r="V5" s="365"/>
    </row>
    <row r="6" spans="1:22" x14ac:dyDescent="0.25">
      <c r="C6" s="126" t="s">
        <v>82</v>
      </c>
      <c r="D6" s="92"/>
      <c r="E6" s="92"/>
      <c r="F6" s="92"/>
      <c r="G6" s="92"/>
      <c r="H6" s="92"/>
      <c r="I6" s="92"/>
      <c r="J6" s="92"/>
      <c r="K6" s="92"/>
      <c r="L6" s="92"/>
      <c r="M6" s="92"/>
      <c r="N6" s="92"/>
      <c r="O6" s="92"/>
      <c r="P6" s="92"/>
      <c r="Q6" s="92"/>
      <c r="R6" s="92"/>
      <c r="S6" s="92"/>
      <c r="T6" s="92"/>
      <c r="U6" s="92"/>
      <c r="V6" s="92"/>
    </row>
    <row r="7" spans="1:22" x14ac:dyDescent="0.25">
      <c r="C7" s="126" t="s">
        <v>69</v>
      </c>
      <c r="D7" s="92"/>
      <c r="E7" s="92"/>
      <c r="F7" s="92"/>
      <c r="G7" s="92"/>
      <c r="H7" s="92"/>
      <c r="I7" s="92"/>
      <c r="J7" s="92"/>
      <c r="K7" s="92"/>
      <c r="L7" s="92"/>
      <c r="M7" s="92"/>
      <c r="N7" s="92"/>
      <c r="O7" s="92"/>
      <c r="P7" s="92"/>
      <c r="Q7" s="92"/>
      <c r="R7" s="92"/>
      <c r="S7" s="92"/>
      <c r="T7" s="92"/>
      <c r="U7" s="92"/>
      <c r="V7" s="92"/>
    </row>
    <row r="8" spans="1:22" x14ac:dyDescent="0.25">
      <c r="C8" s="92"/>
      <c r="D8" s="92"/>
      <c r="E8" s="92"/>
      <c r="F8" s="92"/>
      <c r="G8" s="92"/>
      <c r="H8" s="92"/>
      <c r="I8" s="92"/>
      <c r="J8" s="92"/>
      <c r="K8" s="92"/>
      <c r="L8" s="92"/>
      <c r="M8" s="92"/>
      <c r="N8" s="92"/>
      <c r="O8" s="92"/>
      <c r="P8" s="92"/>
      <c r="Q8" s="92"/>
      <c r="R8" s="92"/>
      <c r="S8" s="92"/>
      <c r="T8" s="92"/>
      <c r="U8" s="92"/>
      <c r="V8" s="92"/>
    </row>
    <row r="9" spans="1:22" x14ac:dyDescent="0.25">
      <c r="B9" s="1" t="s">
        <v>1</v>
      </c>
    </row>
    <row r="10" spans="1:22" x14ac:dyDescent="0.25">
      <c r="C10" s="84" t="s">
        <v>36</v>
      </c>
    </row>
    <row r="11" spans="1:22" x14ac:dyDescent="0.25">
      <c r="C11" s="85" t="s">
        <v>35</v>
      </c>
    </row>
    <row r="12" spans="1:22" x14ac:dyDescent="0.25">
      <c r="C12" s="85"/>
    </row>
    <row r="13" spans="1:22" s="11" customFormat="1" x14ac:dyDescent="0.25">
      <c r="B13" s="20" t="s">
        <v>8</v>
      </c>
      <c r="C13" s="20"/>
      <c r="D13" s="12"/>
      <c r="E13" s="12"/>
    </row>
    <row r="14" spans="1:22" s="11" customFormat="1" x14ac:dyDescent="0.25">
      <c r="B14" s="20"/>
      <c r="C14" s="2" t="s">
        <v>88</v>
      </c>
      <c r="D14" s="12"/>
      <c r="E14" s="12"/>
    </row>
    <row r="15" spans="1:22" s="11" customFormat="1" x14ac:dyDescent="0.25">
      <c r="B15" s="20"/>
      <c r="C15" s="20"/>
      <c r="D15" t="s">
        <v>9</v>
      </c>
      <c r="E15" s="12"/>
    </row>
    <row r="17" spans="2:22" s="13" customFormat="1" ht="13.5" customHeight="1" x14ac:dyDescent="0.2">
      <c r="B17" s="14"/>
      <c r="C17" s="14"/>
      <c r="D17" s="14"/>
      <c r="E17" s="14"/>
      <c r="F17" s="14"/>
      <c r="G17" s="14"/>
      <c r="H17" s="14"/>
      <c r="I17" s="14"/>
      <c r="J17" s="14"/>
      <c r="K17" s="14"/>
      <c r="L17" s="14"/>
      <c r="M17" s="14"/>
      <c r="N17" s="14"/>
      <c r="O17" s="14"/>
      <c r="P17" s="14"/>
      <c r="Q17" s="14"/>
      <c r="R17" s="14"/>
      <c r="S17" s="14"/>
      <c r="T17" s="14"/>
      <c r="U17" s="14"/>
      <c r="V17" s="14"/>
    </row>
    <row r="18" spans="2:22" s="13" customFormat="1" ht="45" customHeight="1" x14ac:dyDescent="0.2">
      <c r="B18" s="15"/>
      <c r="C18" s="15"/>
      <c r="D18" s="15"/>
      <c r="E18" s="14"/>
      <c r="F18" s="368" t="s">
        <v>4</v>
      </c>
      <c r="G18" s="368"/>
      <c r="H18" s="368"/>
      <c r="I18" s="368"/>
      <c r="J18" s="368"/>
      <c r="K18" s="368"/>
      <c r="L18" s="368"/>
      <c r="M18" s="368"/>
      <c r="N18" s="368"/>
      <c r="O18" s="368"/>
      <c r="P18" s="368"/>
      <c r="Q18" s="368"/>
      <c r="R18" s="368"/>
      <c r="S18" s="368"/>
      <c r="T18" s="368"/>
      <c r="U18" s="368"/>
      <c r="V18" s="17"/>
    </row>
    <row r="19" spans="2:22" s="13" customFormat="1" ht="26.1" customHeight="1" x14ac:dyDescent="0.2">
      <c r="B19" s="15"/>
      <c r="C19" s="15"/>
      <c r="D19" s="15"/>
      <c r="E19" s="18"/>
      <c r="F19" s="367" t="s">
        <v>5</v>
      </c>
      <c r="G19" s="367"/>
      <c r="H19" s="367"/>
      <c r="I19" s="367"/>
      <c r="J19" s="367"/>
      <c r="K19" s="367"/>
      <c r="L19" s="367"/>
      <c r="M19" s="18"/>
      <c r="N19" s="18"/>
      <c r="O19" s="18"/>
      <c r="P19" s="18"/>
      <c r="Q19" s="18"/>
      <c r="R19" s="18"/>
      <c r="S19" s="18"/>
      <c r="T19" s="14"/>
      <c r="U19" s="14"/>
      <c r="V19" s="14"/>
    </row>
    <row r="20" spans="2:22" s="13" customFormat="1" ht="25.5" customHeight="1" x14ac:dyDescent="0.2">
      <c r="B20" s="15"/>
      <c r="C20" s="15"/>
      <c r="D20" s="15"/>
      <c r="E20" s="18"/>
      <c r="F20" s="366" t="s">
        <v>6</v>
      </c>
      <c r="G20" s="366"/>
      <c r="H20" s="366"/>
      <c r="I20" s="366"/>
      <c r="J20" s="366"/>
      <c r="K20" s="366"/>
      <c r="L20" s="366"/>
      <c r="M20" s="19"/>
      <c r="N20" s="19"/>
      <c r="O20" s="19"/>
      <c r="P20" s="19"/>
      <c r="Q20" s="19"/>
      <c r="R20" s="19"/>
      <c r="S20" s="19"/>
      <c r="T20" s="14"/>
      <c r="U20" s="14"/>
      <c r="V20" s="14"/>
    </row>
    <row r="21" spans="2:22" s="13" customFormat="1" ht="28.5" customHeight="1" x14ac:dyDescent="0.25">
      <c r="B21" s="15"/>
      <c r="C21" s="15"/>
      <c r="D21" s="16"/>
      <c r="E21" s="18"/>
      <c r="F21" s="366" t="s">
        <v>7</v>
      </c>
      <c r="G21" s="366"/>
      <c r="H21" s="366"/>
      <c r="I21" s="366"/>
      <c r="J21" s="366"/>
      <c r="K21" s="366"/>
      <c r="L21" s="366"/>
      <c r="M21" s="10"/>
      <c r="N21" s="10"/>
      <c r="O21" s="10"/>
      <c r="P21" s="18"/>
      <c r="Q21" s="10"/>
      <c r="R21" s="10"/>
      <c r="S21" s="10"/>
      <c r="T21" s="14"/>
      <c r="U21" s="14"/>
      <c r="V21" s="14"/>
    </row>
    <row r="23" spans="2:22" ht="57.6" customHeight="1" x14ac:dyDescent="0.25">
      <c r="B23" s="364" t="s">
        <v>3</v>
      </c>
      <c r="C23" s="364"/>
      <c r="D23" s="364"/>
      <c r="E23" s="364"/>
      <c r="F23" s="364"/>
      <c r="G23" s="364"/>
      <c r="H23" s="364"/>
      <c r="I23" s="364"/>
      <c r="J23" s="364"/>
      <c r="K23" s="364"/>
      <c r="L23" s="364"/>
      <c r="M23" s="364"/>
      <c r="N23" s="364"/>
      <c r="O23" s="364"/>
      <c r="P23" s="364"/>
      <c r="Q23" s="364"/>
      <c r="R23" s="364"/>
      <c r="S23" s="364"/>
      <c r="T23" s="364"/>
      <c r="U23" s="364"/>
      <c r="V23" s="3"/>
    </row>
    <row r="24" spans="2:22" s="11" customFormat="1" ht="24" customHeight="1" x14ac:dyDescent="0.25">
      <c r="B24" s="21" t="s">
        <v>2</v>
      </c>
      <c r="C24" s="22"/>
      <c r="D24" s="22"/>
      <c r="E24" s="22"/>
    </row>
    <row r="25" spans="2:22" x14ac:dyDescent="0.25">
      <c r="F25" s="3"/>
      <c r="G25" s="3"/>
      <c r="H25" s="3"/>
      <c r="I25" s="3"/>
      <c r="J25" s="3"/>
      <c r="K25" s="3"/>
      <c r="L25" s="3"/>
      <c r="M25" s="3"/>
      <c r="N25" s="3"/>
      <c r="O25" s="3"/>
      <c r="P25" s="3"/>
      <c r="Q25" s="3"/>
      <c r="R25" s="3"/>
      <c r="S25" s="3"/>
      <c r="T25" s="3"/>
      <c r="U25" s="3"/>
      <c r="V25" s="3"/>
    </row>
  </sheetData>
  <mergeCells count="6">
    <mergeCell ref="B23:U23"/>
    <mergeCell ref="C4:V5"/>
    <mergeCell ref="F21:L21"/>
    <mergeCell ref="F20:L20"/>
    <mergeCell ref="F19:L19"/>
    <mergeCell ref="F18:U18"/>
  </mergeCells>
  <hyperlinks>
    <hyperlink ref="B24" r:id="rId1" xr:uid="{BAD50208-6821-4FBB-9D8C-414A0F590C45}"/>
    <hyperlink ref="E19:F19" r:id="rId2" display="&gt;&gt; About S3 Ventures" xr:uid="{AC0AC16A-A924-41B7-B287-BA544B9F495A}"/>
    <hyperlink ref="E21" r:id="rId3" display="&gt;&gt; Subscribe to our quarterly newsletter" xr:uid="{61214E6D-1233-410D-A8EE-FCC2237AA660}"/>
    <hyperlink ref="E20" r:id="rId4" display="&gt;&gt; Download other helpful resources like this one" xr:uid="{B5F8818B-25B8-4398-9FA8-373CCDD96A12}"/>
    <hyperlink ref="E19" r:id="rId5" display="&gt;&gt; About S3 Ventures" xr:uid="{56C16BC3-19BB-4BF4-A498-552E2E3B8DB2}"/>
    <hyperlink ref="F21" r:id="rId6" xr:uid="{44405EBF-9443-4D0A-A490-3F9AE2A50D77}"/>
    <hyperlink ref="P21" r:id="rId7" display="&gt;&gt; Download other helpful resources like this one" xr:uid="{53706D7E-2818-409E-AD0F-450E7FE01396}"/>
    <hyperlink ref="F20" r:id="rId8" xr:uid="{0F428A99-0954-47EB-8185-D6615497D7FF}"/>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3B0BA-3BB6-4D9C-BC85-6E037E79F621}">
  <sheetPr>
    <tabColor theme="3"/>
  </sheetPr>
  <dimension ref="A1:AC194"/>
  <sheetViews>
    <sheetView showGridLines="0" showZeros="0" zoomScale="70" zoomScaleNormal="70" workbookViewId="0"/>
  </sheetViews>
  <sheetFormatPr defaultRowHeight="15" outlineLevelRow="1" x14ac:dyDescent="0.25"/>
  <cols>
    <col min="1" max="1" width="3.28515625" customWidth="1"/>
    <col min="2" max="2" width="29.140625" customWidth="1"/>
    <col min="3" max="3" width="21.7109375" bestFit="1" customWidth="1"/>
    <col min="4" max="4" width="12.5703125" customWidth="1"/>
    <col min="5" max="5" width="14.85546875" bestFit="1" customWidth="1"/>
    <col min="6" max="20" width="13.85546875" customWidth="1"/>
    <col min="21" max="22" width="15.7109375" bestFit="1" customWidth="1"/>
    <col min="23" max="23" width="16" bestFit="1" customWidth="1"/>
    <col min="26" max="26" width="12.140625" bestFit="1" customWidth="1"/>
  </cols>
  <sheetData>
    <row r="1" spans="2:23" ht="15.75" thickBot="1" x14ac:dyDescent="0.3">
      <c r="B1" s="57" t="s">
        <v>113</v>
      </c>
      <c r="C1" s="59"/>
      <c r="D1" s="58"/>
      <c r="E1" s="58"/>
      <c r="F1" s="59"/>
      <c r="G1" s="59"/>
      <c r="H1" s="59"/>
      <c r="I1" s="59"/>
      <c r="J1" s="59"/>
      <c r="K1" s="59"/>
      <c r="L1" s="59"/>
      <c r="M1" s="59"/>
      <c r="N1" s="59"/>
      <c r="O1" s="59"/>
      <c r="P1" s="59"/>
      <c r="Q1" s="59"/>
      <c r="R1" s="59"/>
      <c r="S1" s="59"/>
      <c r="T1" s="59"/>
      <c r="U1" s="59"/>
      <c r="V1" s="59"/>
      <c r="W1" s="60"/>
    </row>
    <row r="2" spans="2:23" outlineLevel="1" x14ac:dyDescent="0.25">
      <c r="B2" s="267" t="s">
        <v>103</v>
      </c>
      <c r="C2" s="8"/>
      <c r="D2" s="237"/>
      <c r="E2" s="237"/>
      <c r="F2" s="238"/>
      <c r="G2" s="238"/>
      <c r="H2" s="238"/>
      <c r="I2" s="238"/>
      <c r="J2" s="238"/>
      <c r="K2" s="238"/>
      <c r="L2" s="238"/>
      <c r="M2" s="238"/>
      <c r="N2" s="238"/>
      <c r="O2" s="238"/>
      <c r="P2" s="238"/>
      <c r="Q2" s="238"/>
      <c r="R2" s="238"/>
      <c r="S2" s="238"/>
      <c r="T2" s="238"/>
      <c r="U2" s="238"/>
      <c r="V2" s="238"/>
      <c r="W2" s="239"/>
    </row>
    <row r="3" spans="2:23" outlineLevel="1" x14ac:dyDescent="0.25">
      <c r="B3" s="269" t="s">
        <v>104</v>
      </c>
      <c r="C3" s="8"/>
      <c r="D3" s="237"/>
      <c r="E3" s="237"/>
      <c r="F3" s="238"/>
      <c r="G3" s="238"/>
      <c r="H3" s="238"/>
      <c r="I3" s="238"/>
      <c r="J3" s="238"/>
      <c r="K3" s="238"/>
      <c r="L3" s="238"/>
      <c r="M3" s="238"/>
      <c r="N3" s="238"/>
      <c r="O3" s="238"/>
      <c r="P3" s="238"/>
      <c r="Q3" s="238"/>
      <c r="R3" s="238"/>
      <c r="S3" s="238"/>
      <c r="T3" s="238"/>
      <c r="U3" s="238"/>
      <c r="V3" s="238"/>
      <c r="W3" s="239"/>
    </row>
    <row r="4" spans="2:23" outlineLevel="1" x14ac:dyDescent="0.25">
      <c r="B4" s="269" t="s">
        <v>40</v>
      </c>
      <c r="C4" s="8"/>
      <c r="D4" s="237"/>
      <c r="E4" s="237"/>
      <c r="F4" s="238"/>
      <c r="G4" s="238"/>
      <c r="H4" s="238"/>
      <c r="I4" s="238"/>
      <c r="J4" s="238"/>
      <c r="K4" s="238"/>
      <c r="L4" s="238"/>
      <c r="M4" s="238"/>
      <c r="N4" s="238"/>
      <c r="O4" s="238"/>
      <c r="P4" s="238"/>
      <c r="Q4" s="238"/>
      <c r="R4" s="238"/>
      <c r="S4" s="238"/>
      <c r="T4" s="238"/>
      <c r="U4" s="238"/>
      <c r="V4" s="238"/>
      <c r="W4" s="239"/>
    </row>
    <row r="5" spans="2:23" outlineLevel="1" x14ac:dyDescent="0.25">
      <c r="B5" s="268" t="s">
        <v>41</v>
      </c>
      <c r="C5" s="8"/>
      <c r="D5" s="237"/>
      <c r="E5" s="237"/>
      <c r="F5" s="238"/>
      <c r="G5" s="238"/>
      <c r="H5" s="238"/>
      <c r="I5" s="238"/>
      <c r="J5" s="238"/>
      <c r="K5" s="238"/>
      <c r="L5" s="238"/>
      <c r="M5" s="238"/>
      <c r="N5" s="238"/>
      <c r="O5" s="238"/>
      <c r="P5" s="238"/>
      <c r="Q5" s="238"/>
      <c r="R5" s="238"/>
      <c r="S5" s="238"/>
      <c r="T5" s="238"/>
      <c r="U5" s="238"/>
      <c r="V5" s="238"/>
      <c r="W5" s="239"/>
    </row>
    <row r="6" spans="2:23" outlineLevel="1" x14ac:dyDescent="0.25">
      <c r="B6" s="256" t="s">
        <v>70</v>
      </c>
      <c r="C6" s="8"/>
      <c r="D6" s="237"/>
      <c r="E6" s="237"/>
      <c r="F6" s="238"/>
      <c r="G6" s="238"/>
      <c r="H6" s="238"/>
      <c r="I6" s="238"/>
      <c r="J6" s="238"/>
      <c r="K6" s="238"/>
      <c r="L6" s="238"/>
      <c r="M6" s="238"/>
      <c r="N6" s="238"/>
      <c r="O6" s="238"/>
      <c r="P6" s="238"/>
      <c r="Q6" s="238"/>
      <c r="R6" s="238"/>
      <c r="S6" s="238"/>
      <c r="T6" s="238"/>
      <c r="U6" s="238"/>
      <c r="V6" s="238"/>
      <c r="W6" s="239"/>
    </row>
    <row r="7" spans="2:23" x14ac:dyDescent="0.25">
      <c r="B7" s="245" t="s">
        <v>83</v>
      </c>
      <c r="C7" s="246" t="s">
        <v>84</v>
      </c>
      <c r="D7" s="247"/>
      <c r="E7" s="247"/>
      <c r="F7" s="3"/>
      <c r="G7" s="3"/>
      <c r="H7" s="3"/>
      <c r="I7" s="3"/>
      <c r="J7" s="3"/>
      <c r="K7" s="3"/>
      <c r="L7" s="3"/>
      <c r="M7" s="3"/>
      <c r="N7" s="3"/>
      <c r="O7" s="3"/>
      <c r="P7" s="3"/>
      <c r="Q7" s="3"/>
      <c r="R7" s="3"/>
      <c r="S7" s="3"/>
      <c r="T7" s="3"/>
      <c r="U7" s="3"/>
      <c r="V7" s="3"/>
      <c r="W7" s="248"/>
    </row>
    <row r="8" spans="2:23" x14ac:dyDescent="0.25">
      <c r="B8" s="194" t="s">
        <v>37</v>
      </c>
      <c r="C8" s="232">
        <v>44927</v>
      </c>
      <c r="D8" s="23"/>
      <c r="E8" s="23"/>
      <c r="W8" s="35"/>
    </row>
    <row r="9" spans="2:23" ht="15.75" thickBot="1" x14ac:dyDescent="0.3">
      <c r="B9" s="55" t="s">
        <v>61</v>
      </c>
      <c r="C9" s="96">
        <v>45108</v>
      </c>
      <c r="D9" s="56"/>
      <c r="E9" s="56"/>
      <c r="F9" s="36"/>
      <c r="G9" s="36"/>
      <c r="H9" s="36"/>
      <c r="I9" s="36"/>
      <c r="J9" s="36"/>
      <c r="K9" s="36"/>
      <c r="L9" s="36"/>
      <c r="M9" s="36"/>
      <c r="N9" s="36"/>
      <c r="O9" s="36"/>
      <c r="P9" s="36"/>
      <c r="Q9" s="36"/>
      <c r="R9" s="36"/>
      <c r="S9" s="36"/>
      <c r="T9" s="36"/>
      <c r="U9" s="36"/>
      <c r="V9" s="36"/>
      <c r="W9" s="37"/>
    </row>
    <row r="10" spans="2:23" ht="15.75" thickBot="1" x14ac:dyDescent="0.3">
      <c r="C10" s="31"/>
      <c r="D10" s="23"/>
      <c r="E10" s="23"/>
    </row>
    <row r="11" spans="2:23" ht="15.75" thickBot="1" x14ac:dyDescent="0.3">
      <c r="B11" s="57" t="s">
        <v>114</v>
      </c>
      <c r="C11" s="59"/>
      <c r="D11" s="58"/>
      <c r="E11" s="58"/>
      <c r="F11" s="59"/>
      <c r="G11" s="59"/>
      <c r="H11" s="59"/>
      <c r="I11" s="59"/>
      <c r="J11" s="59"/>
      <c r="K11" s="59"/>
      <c r="L11" s="59"/>
      <c r="M11" s="59"/>
      <c r="N11" s="59"/>
      <c r="O11" s="59"/>
      <c r="P11" s="59"/>
      <c r="Q11" s="59"/>
      <c r="R11" s="59"/>
      <c r="S11" s="59"/>
      <c r="T11" s="59"/>
      <c r="U11" s="59"/>
      <c r="V11" s="59"/>
      <c r="W11" s="60"/>
    </row>
    <row r="12" spans="2:23" outlineLevel="1" x14ac:dyDescent="0.25">
      <c r="B12" s="264" t="s">
        <v>46</v>
      </c>
      <c r="C12" s="8"/>
      <c r="D12" s="8"/>
      <c r="E12" s="8"/>
      <c r="F12" s="238"/>
      <c r="G12" s="238"/>
      <c r="H12" s="238"/>
      <c r="I12" s="238"/>
      <c r="J12" s="238"/>
      <c r="K12" s="238"/>
      <c r="L12" s="238"/>
      <c r="M12" s="238"/>
      <c r="N12" s="238"/>
      <c r="O12" s="238"/>
      <c r="P12" s="238"/>
      <c r="Q12" s="238"/>
      <c r="R12" s="238"/>
      <c r="S12" s="238"/>
      <c r="T12" s="238"/>
      <c r="U12" s="238"/>
      <c r="V12" s="238"/>
      <c r="W12" s="239"/>
    </row>
    <row r="13" spans="2:23" outlineLevel="1" x14ac:dyDescent="0.25">
      <c r="B13" s="268" t="s">
        <v>110</v>
      </c>
      <c r="C13" s="8"/>
      <c r="D13" s="8"/>
      <c r="E13" s="8"/>
      <c r="F13" s="238"/>
      <c r="G13" s="238"/>
      <c r="H13" s="238"/>
      <c r="I13" s="238"/>
      <c r="J13" s="238"/>
      <c r="K13" s="238"/>
      <c r="L13" s="238"/>
      <c r="M13" s="238"/>
      <c r="N13" s="238"/>
      <c r="O13" s="238"/>
      <c r="P13" s="238"/>
      <c r="Q13" s="238"/>
      <c r="R13" s="238"/>
      <c r="S13" s="238"/>
      <c r="T13" s="238"/>
      <c r="U13" s="238"/>
      <c r="V13" s="238"/>
      <c r="W13" s="239"/>
    </row>
    <row r="14" spans="2:23" outlineLevel="1" x14ac:dyDescent="0.25">
      <c r="B14" s="268" t="s">
        <v>94</v>
      </c>
      <c r="C14" s="8"/>
      <c r="D14" s="8"/>
      <c r="E14" s="8"/>
      <c r="F14" s="238"/>
      <c r="G14" s="238"/>
      <c r="H14" s="238"/>
      <c r="I14" s="238"/>
      <c r="J14" s="238"/>
      <c r="K14" s="238"/>
      <c r="L14" s="238"/>
      <c r="M14" s="238"/>
      <c r="N14" s="238"/>
      <c r="O14" s="238"/>
      <c r="P14" s="238"/>
      <c r="Q14" s="238"/>
      <c r="R14" s="238"/>
      <c r="S14" s="238"/>
      <c r="T14" s="238"/>
      <c r="U14" s="238"/>
      <c r="V14" s="238"/>
      <c r="W14" s="239"/>
    </row>
    <row r="15" spans="2:23" outlineLevel="1" x14ac:dyDescent="0.25">
      <c r="B15" s="268" t="s">
        <v>95</v>
      </c>
      <c r="C15" s="8"/>
      <c r="D15" s="8"/>
      <c r="E15" s="8"/>
      <c r="F15" s="238"/>
      <c r="G15" s="238"/>
      <c r="H15" s="238"/>
      <c r="I15" s="238"/>
      <c r="J15" s="238"/>
      <c r="K15" s="238"/>
      <c r="L15" s="238"/>
      <c r="M15" s="238"/>
      <c r="N15" s="238"/>
      <c r="O15" s="238"/>
      <c r="P15" s="238"/>
      <c r="Q15" s="238"/>
      <c r="R15" s="238"/>
      <c r="S15" s="238"/>
      <c r="T15" s="238"/>
      <c r="U15" s="238"/>
      <c r="V15" s="238"/>
      <c r="W15" s="239"/>
    </row>
    <row r="16" spans="2:23" outlineLevel="1" x14ac:dyDescent="0.25">
      <c r="B16" s="268" t="s">
        <v>111</v>
      </c>
      <c r="C16" s="8"/>
      <c r="D16" s="8"/>
      <c r="E16" s="8"/>
      <c r="F16" s="238"/>
      <c r="G16" s="238"/>
      <c r="H16" s="238"/>
      <c r="I16" s="238"/>
      <c r="J16" s="238"/>
      <c r="K16" s="238"/>
      <c r="L16" s="238"/>
      <c r="M16" s="238"/>
      <c r="N16" s="238"/>
      <c r="O16" s="238"/>
      <c r="P16" s="238"/>
      <c r="Q16" s="238"/>
      <c r="R16" s="238"/>
      <c r="S16" s="238"/>
      <c r="T16" s="238"/>
      <c r="U16" s="238"/>
      <c r="V16" s="238"/>
      <c r="W16" s="239"/>
    </row>
    <row r="17" spans="2:23" outlineLevel="1" x14ac:dyDescent="0.25">
      <c r="B17" s="265" t="s">
        <v>43</v>
      </c>
      <c r="C17" s="8"/>
      <c r="D17" s="8"/>
      <c r="E17" s="8"/>
      <c r="F17" s="238"/>
      <c r="G17" s="238"/>
      <c r="H17" s="238"/>
      <c r="I17" s="238"/>
      <c r="J17" s="238"/>
      <c r="K17" s="238"/>
      <c r="L17" s="238"/>
      <c r="M17" s="238"/>
      <c r="N17" s="238"/>
      <c r="O17" s="238"/>
      <c r="P17" s="238"/>
      <c r="Q17" s="238"/>
      <c r="R17" s="238"/>
      <c r="S17" s="238"/>
      <c r="T17" s="238"/>
      <c r="U17" s="238"/>
      <c r="V17" s="238"/>
      <c r="W17" s="239"/>
    </row>
    <row r="18" spans="2:23" outlineLevel="1" x14ac:dyDescent="0.25">
      <c r="B18" s="256" t="s">
        <v>44</v>
      </c>
      <c r="C18" s="8"/>
      <c r="D18" s="8"/>
      <c r="E18" s="8"/>
      <c r="F18" s="238"/>
      <c r="G18" s="238"/>
      <c r="H18" s="238"/>
      <c r="I18" s="238"/>
      <c r="J18" s="238"/>
      <c r="K18" s="238"/>
      <c r="L18" s="238"/>
      <c r="M18" s="238"/>
      <c r="N18" s="238"/>
      <c r="O18" s="238"/>
      <c r="P18" s="238"/>
      <c r="Q18" s="238"/>
      <c r="R18" s="238"/>
      <c r="S18" s="238"/>
      <c r="T18" s="238"/>
      <c r="U18" s="238"/>
      <c r="V18" s="238"/>
      <c r="W18" s="239"/>
    </row>
    <row r="19" spans="2:23" outlineLevel="1" x14ac:dyDescent="0.25">
      <c r="B19" s="256" t="s">
        <v>42</v>
      </c>
      <c r="C19" s="8"/>
      <c r="D19" s="8"/>
      <c r="E19" s="8"/>
      <c r="F19" s="238"/>
      <c r="G19" s="238"/>
      <c r="H19" s="238"/>
      <c r="I19" s="238"/>
      <c r="J19" s="238"/>
      <c r="K19" s="238"/>
      <c r="L19" s="238"/>
      <c r="M19" s="238"/>
      <c r="N19" s="238"/>
      <c r="O19" s="238"/>
      <c r="P19" s="238"/>
      <c r="Q19" s="238"/>
      <c r="R19" s="238"/>
      <c r="S19" s="238"/>
      <c r="T19" s="238"/>
      <c r="U19" s="238"/>
      <c r="V19" s="238"/>
      <c r="W19" s="239"/>
    </row>
    <row r="20" spans="2:23" x14ac:dyDescent="0.25">
      <c r="B20" s="240" t="str">
        <f>"&lt;"&amp;$D$20*100&amp;"%"</f>
        <v>&lt;70%</v>
      </c>
      <c r="C20" s="241" t="s">
        <v>38</v>
      </c>
      <c r="D20" s="242">
        <v>0.7</v>
      </c>
      <c r="E20" s="243"/>
      <c r="F20" s="243"/>
      <c r="G20" s="243"/>
      <c r="H20" s="243"/>
      <c r="I20" s="243"/>
      <c r="J20" s="243"/>
      <c r="K20" s="243"/>
      <c r="L20" s="243"/>
      <c r="M20" s="243"/>
      <c r="N20" s="243"/>
      <c r="O20" s="243"/>
      <c r="P20" s="243"/>
      <c r="Q20" s="243"/>
      <c r="R20" s="243"/>
      <c r="S20" s="243"/>
      <c r="T20" s="3"/>
      <c r="U20" s="3"/>
      <c r="V20" s="243"/>
      <c r="W20" s="244"/>
    </row>
    <row r="21" spans="2:23" x14ac:dyDescent="0.25">
      <c r="B21" s="233" t="str">
        <f>$D$20*100&amp;"%-"&amp;$D$22*100&amp;"%"</f>
        <v>70%-95%</v>
      </c>
      <c r="C21" s="235"/>
      <c r="D21" s="23"/>
      <c r="E21" s="23"/>
      <c r="W21" s="35"/>
    </row>
    <row r="22" spans="2:23" x14ac:dyDescent="0.25">
      <c r="B22" s="94" t="str">
        <f>"&gt;"&amp;$D$22*100&amp;"%"</f>
        <v>&gt;95%</v>
      </c>
      <c r="C22" s="234" t="s">
        <v>39</v>
      </c>
      <c r="D22" s="95">
        <v>0.95</v>
      </c>
      <c r="W22" s="35"/>
    </row>
    <row r="23" spans="2:23" ht="15.75" thickBot="1" x14ac:dyDescent="0.3">
      <c r="B23" s="236" t="s">
        <v>29</v>
      </c>
      <c r="C23" s="56"/>
      <c r="D23" s="56"/>
      <c r="E23" s="56"/>
      <c r="F23" s="36"/>
      <c r="G23" s="36"/>
      <c r="H23" s="36"/>
      <c r="I23" s="36"/>
      <c r="J23" s="36"/>
      <c r="K23" s="36"/>
      <c r="L23" s="36"/>
      <c r="M23" s="36"/>
      <c r="N23" s="36"/>
      <c r="O23" s="36"/>
      <c r="P23" s="36"/>
      <c r="Q23" s="36"/>
      <c r="R23" s="36"/>
      <c r="S23" s="36"/>
      <c r="T23" s="36"/>
      <c r="U23" s="36"/>
      <c r="V23" s="36"/>
      <c r="W23" s="37"/>
    </row>
    <row r="24" spans="2:23" ht="15.75" thickBot="1" x14ac:dyDescent="0.3">
      <c r="C24" s="31"/>
      <c r="D24" s="23"/>
      <c r="E24" s="23"/>
      <c r="F24" s="231"/>
      <c r="G24" s="23"/>
      <c r="H24" s="23"/>
    </row>
    <row r="25" spans="2:23" x14ac:dyDescent="0.25">
      <c r="B25" s="87" t="s">
        <v>116</v>
      </c>
      <c r="C25" s="88"/>
      <c r="D25" s="89"/>
      <c r="E25" s="89"/>
      <c r="F25" s="88"/>
      <c r="G25" s="88"/>
      <c r="H25" s="88"/>
      <c r="I25" s="88"/>
      <c r="J25" s="88"/>
      <c r="K25" s="88"/>
      <c r="L25" s="88"/>
      <c r="M25" s="88"/>
      <c r="N25" s="88"/>
      <c r="O25" s="88"/>
      <c r="P25" s="88"/>
      <c r="Q25" s="91"/>
      <c r="R25" s="88"/>
      <c r="S25" s="88"/>
      <c r="T25" s="88"/>
      <c r="U25" s="91"/>
      <c r="V25" s="88"/>
      <c r="W25" s="90"/>
    </row>
    <row r="26" spans="2:23" outlineLevel="1" x14ac:dyDescent="0.25">
      <c r="B26" s="264" t="s">
        <v>54</v>
      </c>
      <c r="C26" s="249"/>
      <c r="D26" s="237"/>
      <c r="E26" s="237"/>
      <c r="F26" s="249"/>
      <c r="G26" s="249"/>
      <c r="H26" s="249"/>
      <c r="I26" s="249"/>
      <c r="J26" s="249"/>
      <c r="K26" s="249"/>
      <c r="L26" s="249"/>
      <c r="M26" s="249"/>
      <c r="N26" s="249"/>
      <c r="O26" s="249"/>
      <c r="P26" s="249"/>
      <c r="Q26" s="249"/>
      <c r="R26" s="249"/>
      <c r="S26" s="249"/>
      <c r="T26" s="249"/>
      <c r="U26" s="249"/>
      <c r="V26" s="249"/>
      <c r="W26" s="250"/>
    </row>
    <row r="27" spans="2:23" outlineLevel="1" x14ac:dyDescent="0.25">
      <c r="B27" s="265" t="s">
        <v>47</v>
      </c>
      <c r="C27" s="249"/>
      <c r="D27" s="237"/>
      <c r="E27" s="237"/>
      <c r="F27" s="249"/>
      <c r="G27" s="249"/>
      <c r="H27" s="249"/>
      <c r="I27" s="249"/>
      <c r="J27" s="249"/>
      <c r="K27" s="249"/>
      <c r="L27" s="249"/>
      <c r="M27" s="249"/>
      <c r="N27" s="249"/>
      <c r="O27" s="249"/>
      <c r="P27" s="249"/>
      <c r="Q27" s="249"/>
      <c r="R27" s="249"/>
      <c r="S27" s="249"/>
      <c r="T27" s="249"/>
      <c r="U27" s="249"/>
      <c r="V27" s="249"/>
      <c r="W27" s="250"/>
    </row>
    <row r="28" spans="2:23" outlineLevel="1" x14ac:dyDescent="0.25">
      <c r="B28" s="256" t="s">
        <v>48</v>
      </c>
      <c r="C28" s="249"/>
      <c r="D28" s="237"/>
      <c r="E28" s="237"/>
      <c r="F28" s="249"/>
      <c r="G28" s="249"/>
      <c r="H28" s="249"/>
      <c r="I28" s="249"/>
      <c r="J28" s="249"/>
      <c r="K28" s="249"/>
      <c r="L28" s="249"/>
      <c r="M28" s="249"/>
      <c r="N28" s="249"/>
      <c r="O28" s="249"/>
      <c r="P28" s="249"/>
      <c r="Q28" s="249"/>
      <c r="R28" s="249"/>
      <c r="S28" s="249"/>
      <c r="T28" s="249"/>
      <c r="U28" s="249"/>
      <c r="V28" s="249"/>
      <c r="W28" s="250"/>
    </row>
    <row r="29" spans="2:23" outlineLevel="1" x14ac:dyDescent="0.25">
      <c r="B29" s="256" t="s">
        <v>51</v>
      </c>
      <c r="C29" s="249"/>
      <c r="D29" s="237"/>
      <c r="E29" s="237"/>
      <c r="F29" s="249"/>
      <c r="G29" s="249"/>
      <c r="H29" s="249"/>
      <c r="I29" s="249"/>
      <c r="J29" s="249"/>
      <c r="K29" s="249"/>
      <c r="L29" s="249"/>
      <c r="M29" s="249"/>
      <c r="N29" s="249"/>
      <c r="O29" s="249"/>
      <c r="P29" s="249"/>
      <c r="Q29" s="249"/>
      <c r="R29" s="249"/>
      <c r="S29" s="249"/>
      <c r="T29" s="249"/>
      <c r="U29" s="249"/>
      <c r="V29" s="249"/>
      <c r="W29" s="250"/>
    </row>
    <row r="30" spans="2:23" ht="15.75" thickBot="1" x14ac:dyDescent="0.3">
      <c r="B30" s="343"/>
      <c r="C30" s="344"/>
      <c r="D30" s="345"/>
      <c r="E30" s="345"/>
      <c r="F30" s="330">
        <f>$C$8</f>
        <v>44927</v>
      </c>
      <c r="G30" s="331">
        <f t="shared" ref="G30:Q30" si="0">EOMONTH(F30,1)</f>
        <v>44985</v>
      </c>
      <c r="H30" s="330">
        <f t="shared" si="0"/>
        <v>45016</v>
      </c>
      <c r="I30" s="331">
        <f t="shared" si="0"/>
        <v>45046</v>
      </c>
      <c r="J30" s="330">
        <f t="shared" si="0"/>
        <v>45077</v>
      </c>
      <c r="K30" s="330">
        <f t="shared" si="0"/>
        <v>45107</v>
      </c>
      <c r="L30" s="331">
        <f t="shared" si="0"/>
        <v>45138</v>
      </c>
      <c r="M30" s="331">
        <f t="shared" si="0"/>
        <v>45169</v>
      </c>
      <c r="N30" s="331">
        <f t="shared" si="0"/>
        <v>45199</v>
      </c>
      <c r="O30" s="331">
        <f t="shared" si="0"/>
        <v>45230</v>
      </c>
      <c r="P30" s="331">
        <f t="shared" si="0"/>
        <v>45260</v>
      </c>
      <c r="Q30" s="331">
        <f t="shared" si="0"/>
        <v>45291</v>
      </c>
      <c r="R30" s="332" t="str">
        <f>"Q1 "&amp;YEAR($C$8)</f>
        <v>Q1 2023</v>
      </c>
      <c r="S30" s="333" t="str">
        <f>"Q2 "&amp;YEAR($C$8)</f>
        <v>Q2 2023</v>
      </c>
      <c r="T30" s="333" t="str">
        <f>"Q3 "&amp;YEAR($C$8)</f>
        <v>Q3 2023</v>
      </c>
      <c r="U30" s="333" t="str">
        <f>"Q4 "&amp;YEAR($C$8)</f>
        <v>Q4 2023</v>
      </c>
      <c r="V30" s="332">
        <f>YEAR($C$8)</f>
        <v>2023</v>
      </c>
      <c r="W30" s="285" t="s">
        <v>28</v>
      </c>
    </row>
    <row r="31" spans="2:23" x14ac:dyDescent="0.25">
      <c r="B31" s="346" t="s">
        <v>49</v>
      </c>
      <c r="C31" s="347"/>
      <c r="D31" s="347"/>
      <c r="E31" s="347"/>
      <c r="F31" s="348">
        <v>125000</v>
      </c>
      <c r="G31" s="348">
        <v>125000</v>
      </c>
      <c r="H31" s="348">
        <v>125000</v>
      </c>
      <c r="I31" s="348">
        <v>150000</v>
      </c>
      <c r="J31" s="348">
        <v>150000</v>
      </c>
      <c r="K31" s="348">
        <v>150000</v>
      </c>
      <c r="L31" s="348">
        <v>200000</v>
      </c>
      <c r="M31" s="348">
        <v>200000</v>
      </c>
      <c r="N31" s="348">
        <v>200000</v>
      </c>
      <c r="O31" s="348">
        <v>250000</v>
      </c>
      <c r="P31" s="348">
        <v>250000</v>
      </c>
      <c r="Q31" s="348">
        <v>250000</v>
      </c>
      <c r="R31" s="349">
        <f>SUM(F31:H31)</f>
        <v>375000</v>
      </c>
      <c r="S31" s="347">
        <f>SUM(I31:K31)</f>
        <v>450000</v>
      </c>
      <c r="T31" s="347">
        <f>SUM(L31:N31)</f>
        <v>600000</v>
      </c>
      <c r="U31" s="347">
        <f>SUM(O31:Q31)</f>
        <v>750000</v>
      </c>
      <c r="V31" s="349">
        <f>SUM(F31:Q31)</f>
        <v>2175000</v>
      </c>
      <c r="W31" s="350">
        <f>SUMIFS($F31:$Q31,$F$40:$Q$40,"&gt;="&amp;DATE(V$40,1,1),$F$40:$Q$40,"&lt;="&amp;$C$9)</f>
        <v>825000</v>
      </c>
    </row>
    <row r="32" spans="2:23" x14ac:dyDescent="0.25">
      <c r="B32" s="98" t="s">
        <v>50</v>
      </c>
      <c r="C32" s="351">
        <v>0.7</v>
      </c>
      <c r="D32" s="41"/>
      <c r="E32" s="41"/>
      <c r="F32" s="86"/>
      <c r="G32" s="86"/>
      <c r="H32" s="86"/>
      <c r="I32" s="86"/>
      <c r="J32" s="86"/>
      <c r="K32" s="86"/>
      <c r="L32" s="86"/>
      <c r="M32" s="86"/>
      <c r="N32" s="86"/>
      <c r="O32" s="86"/>
      <c r="P32" s="86"/>
      <c r="Q32" s="86"/>
      <c r="R32" s="48"/>
      <c r="S32" s="41"/>
      <c r="T32" s="41"/>
      <c r="U32" s="41"/>
      <c r="V32" s="48"/>
      <c r="W32" s="283"/>
    </row>
    <row r="33" spans="2:23" ht="15" customHeight="1" thickBot="1" x14ac:dyDescent="0.3">
      <c r="B33" s="99" t="s">
        <v>52</v>
      </c>
      <c r="C33" s="68"/>
      <c r="D33" s="68"/>
      <c r="E33" s="68"/>
      <c r="F33" s="108">
        <f t="shared" ref="F33:Q33" si="1">F31/$C$32</f>
        <v>178571.42857142858</v>
      </c>
      <c r="G33" s="108">
        <f t="shared" si="1"/>
        <v>178571.42857142858</v>
      </c>
      <c r="H33" s="108">
        <f t="shared" si="1"/>
        <v>178571.42857142858</v>
      </c>
      <c r="I33" s="108">
        <f t="shared" si="1"/>
        <v>214285.71428571429</v>
      </c>
      <c r="J33" s="108">
        <f t="shared" si="1"/>
        <v>214285.71428571429</v>
      </c>
      <c r="K33" s="108">
        <f t="shared" si="1"/>
        <v>214285.71428571429</v>
      </c>
      <c r="L33" s="108">
        <f t="shared" si="1"/>
        <v>285714.28571428574</v>
      </c>
      <c r="M33" s="108">
        <f t="shared" si="1"/>
        <v>285714.28571428574</v>
      </c>
      <c r="N33" s="108">
        <f t="shared" si="1"/>
        <v>285714.28571428574</v>
      </c>
      <c r="O33" s="108">
        <f t="shared" si="1"/>
        <v>357142.85714285716</v>
      </c>
      <c r="P33" s="108">
        <f t="shared" si="1"/>
        <v>357142.85714285716</v>
      </c>
      <c r="Q33" s="108">
        <f t="shared" si="1"/>
        <v>357142.85714285716</v>
      </c>
      <c r="R33" s="109">
        <f>SUM(F33:H33)</f>
        <v>535714.28571428568</v>
      </c>
      <c r="S33" s="108">
        <f>SUM(I33:K33)</f>
        <v>642857.14285714284</v>
      </c>
      <c r="T33" s="108">
        <f>SUM(L33:N33)</f>
        <v>857142.85714285728</v>
      </c>
      <c r="U33" s="108">
        <f>SUM(O33:Q33)</f>
        <v>1071428.5714285714</v>
      </c>
      <c r="V33" s="109">
        <f>SUM(F33:Q33)</f>
        <v>3107142.8571428573</v>
      </c>
      <c r="W33" s="284">
        <f>SUMIFS($F33:$Q33,$F$40:$Q$40,"&gt;="&amp;DATE(V$40,1,1),$F$40:$Q$40,"&lt;="&amp;$C$9)</f>
        <v>1178571.4285714286</v>
      </c>
    </row>
    <row r="34" spans="2:23" ht="15" customHeight="1" thickBot="1" x14ac:dyDescent="0.3">
      <c r="B34" s="49"/>
      <c r="C34" s="50"/>
      <c r="D34" s="50"/>
      <c r="E34" s="50"/>
      <c r="F34" s="45"/>
      <c r="G34" s="45"/>
      <c r="H34" s="45"/>
      <c r="I34" s="45"/>
      <c r="J34" s="45"/>
      <c r="K34" s="45"/>
      <c r="L34" s="45"/>
      <c r="M34" s="45"/>
      <c r="N34" s="45"/>
      <c r="O34" s="45"/>
      <c r="P34" s="45"/>
      <c r="Q34" s="41"/>
      <c r="R34" s="41"/>
      <c r="S34" s="41"/>
      <c r="T34" s="41"/>
      <c r="U34" s="41"/>
      <c r="V34" s="41"/>
      <c r="W34" s="282"/>
    </row>
    <row r="35" spans="2:23" ht="15.75" thickBot="1" x14ac:dyDescent="0.3">
      <c r="B35" s="57" t="s">
        <v>117</v>
      </c>
      <c r="C35" s="59"/>
      <c r="D35" s="58"/>
      <c r="E35" s="58"/>
      <c r="F35" s="59"/>
      <c r="G35" s="59"/>
      <c r="H35" s="59"/>
      <c r="I35" s="59"/>
      <c r="J35" s="59"/>
      <c r="K35" s="59"/>
      <c r="L35" s="59"/>
      <c r="M35" s="59"/>
      <c r="N35" s="59"/>
      <c r="O35" s="59"/>
      <c r="P35" s="59"/>
      <c r="Q35" s="59"/>
      <c r="R35" s="88"/>
      <c r="S35" s="88"/>
      <c r="T35" s="88"/>
      <c r="U35" s="88"/>
      <c r="V35" s="59"/>
      <c r="W35" s="60"/>
    </row>
    <row r="36" spans="2:23" outlineLevel="1" x14ac:dyDescent="0.25">
      <c r="B36" s="267" t="s">
        <v>112</v>
      </c>
      <c r="C36" s="252"/>
      <c r="D36" s="253"/>
      <c r="E36" s="253"/>
      <c r="F36" s="254"/>
      <c r="G36" s="254"/>
      <c r="H36" s="254"/>
      <c r="I36" s="254"/>
      <c r="J36" s="254"/>
      <c r="K36" s="254"/>
      <c r="L36" s="254"/>
      <c r="M36" s="254"/>
      <c r="N36" s="254"/>
      <c r="O36" s="254"/>
      <c r="P36" s="254"/>
      <c r="Q36" s="254"/>
      <c r="R36" s="318"/>
      <c r="S36" s="318"/>
      <c r="T36" s="318"/>
      <c r="U36" s="318"/>
      <c r="V36" s="254"/>
      <c r="W36" s="255"/>
    </row>
    <row r="37" spans="2:23" outlineLevel="1" x14ac:dyDescent="0.25">
      <c r="B37" s="265" t="s">
        <v>56</v>
      </c>
      <c r="C37" s="252"/>
      <c r="D37" s="253"/>
      <c r="E37" s="253"/>
      <c r="F37" s="254"/>
      <c r="G37" s="254"/>
      <c r="H37" s="254"/>
      <c r="I37" s="254"/>
      <c r="J37" s="254"/>
      <c r="K37" s="254"/>
      <c r="L37" s="254"/>
      <c r="M37" s="254"/>
      <c r="N37" s="254"/>
      <c r="O37" s="254"/>
      <c r="P37" s="254"/>
      <c r="Q37" s="254"/>
      <c r="R37" s="254"/>
      <c r="S37" s="254"/>
      <c r="T37" s="254"/>
      <c r="U37" s="254"/>
      <c r="V37" s="254"/>
      <c r="W37" s="255"/>
    </row>
    <row r="38" spans="2:23" outlineLevel="1" x14ac:dyDescent="0.25">
      <c r="B38" s="257" t="s">
        <v>101</v>
      </c>
      <c r="C38" s="252"/>
      <c r="D38" s="253"/>
      <c r="E38" s="253"/>
      <c r="F38" s="254"/>
      <c r="G38" s="254"/>
      <c r="H38" s="254"/>
      <c r="I38" s="254"/>
      <c r="J38" s="254"/>
      <c r="K38" s="254"/>
      <c r="L38" s="254"/>
      <c r="M38" s="254"/>
      <c r="N38" s="254"/>
      <c r="O38" s="254"/>
      <c r="P38" s="254"/>
      <c r="Q38" s="254"/>
      <c r="R38" s="254"/>
      <c r="S38" s="254"/>
      <c r="T38" s="254"/>
      <c r="U38" s="254"/>
      <c r="V38" s="254"/>
      <c r="W38" s="255"/>
    </row>
    <row r="39" spans="2:23" outlineLevel="1" x14ac:dyDescent="0.25">
      <c r="B39" s="257" t="s">
        <v>102</v>
      </c>
      <c r="C39" s="252"/>
      <c r="D39" s="253"/>
      <c r="E39" s="253"/>
      <c r="F39" s="254"/>
      <c r="G39" s="254"/>
      <c r="H39" s="254"/>
      <c r="I39" s="254"/>
      <c r="J39" s="254"/>
      <c r="K39" s="254"/>
      <c r="L39" s="254"/>
      <c r="M39" s="254"/>
      <c r="N39" s="254"/>
      <c r="O39" s="254"/>
      <c r="P39" s="254"/>
      <c r="Q39" s="254"/>
      <c r="R39" s="254"/>
      <c r="S39" s="254"/>
      <c r="T39" s="254"/>
      <c r="U39" s="254"/>
      <c r="V39" s="254"/>
      <c r="W39" s="255"/>
    </row>
    <row r="40" spans="2:23" ht="36" customHeight="1" thickBot="1" x14ac:dyDescent="0.3">
      <c r="B40" s="327" t="s">
        <v>10</v>
      </c>
      <c r="C40" s="328" t="s">
        <v>30</v>
      </c>
      <c r="D40" s="329" t="s">
        <v>27</v>
      </c>
      <c r="E40" s="329" t="s">
        <v>105</v>
      </c>
      <c r="F40" s="330">
        <f>EOMONTH($C$8,0)</f>
        <v>44957</v>
      </c>
      <c r="G40" s="330">
        <f>EOMONTH(F40,1)</f>
        <v>44985</v>
      </c>
      <c r="H40" s="330">
        <f>EOMONTH(G40,1)</f>
        <v>45016</v>
      </c>
      <c r="I40" s="331">
        <f>EOMONTH(H40,1)</f>
        <v>45046</v>
      </c>
      <c r="J40" s="330">
        <f t="shared" ref="J40:Q40" si="2">EOMONTH(I40,1)</f>
        <v>45077</v>
      </c>
      <c r="K40" s="331">
        <f t="shared" si="2"/>
        <v>45107</v>
      </c>
      <c r="L40" s="331">
        <f t="shared" si="2"/>
        <v>45138</v>
      </c>
      <c r="M40" s="331">
        <f t="shared" si="2"/>
        <v>45169</v>
      </c>
      <c r="N40" s="331">
        <f t="shared" si="2"/>
        <v>45199</v>
      </c>
      <c r="O40" s="331">
        <f t="shared" si="2"/>
        <v>45230</v>
      </c>
      <c r="P40" s="331">
        <f t="shared" si="2"/>
        <v>45260</v>
      </c>
      <c r="Q40" s="331">
        <f t="shared" si="2"/>
        <v>45291</v>
      </c>
      <c r="R40" s="332" t="str">
        <f>"Q1 "&amp;YEAR($C$8)</f>
        <v>Q1 2023</v>
      </c>
      <c r="S40" s="333" t="str">
        <f>"Q2 "&amp;YEAR($C$8)</f>
        <v>Q2 2023</v>
      </c>
      <c r="T40" s="333" t="str">
        <f>"Q3 "&amp;YEAR($C$8)</f>
        <v>Q3 2023</v>
      </c>
      <c r="U40" s="333" t="str">
        <f>"Q4 "&amp;YEAR($C$8)</f>
        <v>Q4 2023</v>
      </c>
      <c r="V40" s="332">
        <f>YEAR($C$8)</f>
        <v>2023</v>
      </c>
      <c r="W40" s="285" t="s">
        <v>28</v>
      </c>
    </row>
    <row r="41" spans="2:23" x14ac:dyDescent="0.25">
      <c r="B41" s="334" t="s">
        <v>86</v>
      </c>
      <c r="C41" s="335" t="s">
        <v>85</v>
      </c>
      <c r="D41" s="336">
        <v>44713</v>
      </c>
      <c r="E41" s="337">
        <v>0</v>
      </c>
      <c r="F41" s="338">
        <v>85000</v>
      </c>
      <c r="G41" s="338">
        <v>85000</v>
      </c>
      <c r="H41" s="338">
        <v>85000</v>
      </c>
      <c r="I41" s="338"/>
      <c r="J41" s="338"/>
      <c r="K41" s="338"/>
      <c r="L41" s="338"/>
      <c r="M41" s="338"/>
      <c r="N41" s="338"/>
      <c r="O41" s="338"/>
      <c r="P41" s="338"/>
      <c r="Q41" s="338"/>
      <c r="R41" s="339">
        <f>SUM(F41:H41)</f>
        <v>255000</v>
      </c>
      <c r="S41" s="340">
        <f>SUM(I41:K41)</f>
        <v>0</v>
      </c>
      <c r="T41" s="340">
        <f>SUM(L41:N41)</f>
        <v>0</v>
      </c>
      <c r="U41" s="340">
        <f>SUM(O41:Q41)</f>
        <v>0</v>
      </c>
      <c r="V41" s="339">
        <f t="shared" ref="V41:V60" si="3">SUM(F41:Q41)</f>
        <v>255000</v>
      </c>
      <c r="W41" s="341">
        <f t="shared" ref="W41:W60" si="4">SUMIFS($F41:$Q41,$F$40:$Q$40,"&gt;="&amp;DATE(V$40,1,1),$F$40:$Q$40,"&lt;="&amp;$C$9)</f>
        <v>255000</v>
      </c>
    </row>
    <row r="42" spans="2:23" x14ac:dyDescent="0.25">
      <c r="B42" s="69" t="s">
        <v>87</v>
      </c>
      <c r="C42" s="342" t="s">
        <v>85</v>
      </c>
      <c r="D42" s="232">
        <v>44713</v>
      </c>
      <c r="E42" s="319">
        <v>0</v>
      </c>
      <c r="F42" s="61">
        <v>85000</v>
      </c>
      <c r="G42" s="61">
        <v>85000</v>
      </c>
      <c r="H42" s="61">
        <v>85000</v>
      </c>
      <c r="I42" s="61">
        <v>85000</v>
      </c>
      <c r="J42" s="61">
        <v>85000</v>
      </c>
      <c r="K42" s="61">
        <v>85000</v>
      </c>
      <c r="L42" s="61">
        <v>85000</v>
      </c>
      <c r="M42" s="61">
        <v>85000</v>
      </c>
      <c r="N42" s="61">
        <v>85000</v>
      </c>
      <c r="O42" s="61">
        <v>85000</v>
      </c>
      <c r="P42" s="61">
        <v>85000</v>
      </c>
      <c r="Q42" s="61">
        <v>85000</v>
      </c>
      <c r="R42" s="62">
        <f t="shared" ref="R42:R60" si="5">SUM(F42:H42)</f>
        <v>255000</v>
      </c>
      <c r="S42" s="63">
        <f t="shared" ref="S42:S60" si="6">SUM(I42:K42)</f>
        <v>255000</v>
      </c>
      <c r="T42" s="63">
        <f t="shared" ref="T42:T60" si="7">SUM(L42:N42)</f>
        <v>255000</v>
      </c>
      <c r="U42" s="63">
        <f t="shared" ref="U42:U60" si="8">SUM(O42:Q42)</f>
        <v>255000</v>
      </c>
      <c r="V42" s="62">
        <f t="shared" si="3"/>
        <v>1020000</v>
      </c>
      <c r="W42" s="286">
        <f t="shared" si="4"/>
        <v>510000</v>
      </c>
    </row>
    <row r="43" spans="2:23" x14ac:dyDescent="0.25">
      <c r="B43" s="69" t="s">
        <v>90</v>
      </c>
      <c r="C43" s="342" t="s">
        <v>85</v>
      </c>
      <c r="D43" s="232">
        <v>44927</v>
      </c>
      <c r="E43" s="319">
        <v>4</v>
      </c>
      <c r="F43" s="61">
        <v>0</v>
      </c>
      <c r="G43" s="61">
        <v>30000</v>
      </c>
      <c r="H43" s="61">
        <v>50000</v>
      </c>
      <c r="I43" s="61">
        <v>65000</v>
      </c>
      <c r="J43" s="61">
        <v>85000</v>
      </c>
      <c r="K43" s="61">
        <v>85000</v>
      </c>
      <c r="L43" s="61">
        <v>85000</v>
      </c>
      <c r="M43" s="61">
        <v>85000</v>
      </c>
      <c r="N43" s="61">
        <v>85000</v>
      </c>
      <c r="O43" s="61">
        <v>85000</v>
      </c>
      <c r="P43" s="61">
        <v>85000</v>
      </c>
      <c r="Q43" s="61">
        <v>85000</v>
      </c>
      <c r="R43" s="62">
        <f t="shared" si="5"/>
        <v>80000</v>
      </c>
      <c r="S43" s="63">
        <f t="shared" si="6"/>
        <v>235000</v>
      </c>
      <c r="T43" s="63">
        <f t="shared" si="7"/>
        <v>255000</v>
      </c>
      <c r="U43" s="63">
        <f t="shared" si="8"/>
        <v>255000</v>
      </c>
      <c r="V43" s="62">
        <f t="shared" si="3"/>
        <v>825000</v>
      </c>
      <c r="W43" s="286">
        <f t="shared" si="4"/>
        <v>315000</v>
      </c>
    </row>
    <row r="44" spans="2:23" x14ac:dyDescent="0.25">
      <c r="B44" s="69" t="s">
        <v>91</v>
      </c>
      <c r="C44" s="342" t="s">
        <v>93</v>
      </c>
      <c r="D44" s="232">
        <v>44986</v>
      </c>
      <c r="E44" s="319">
        <v>4</v>
      </c>
      <c r="F44" s="61"/>
      <c r="G44" s="61"/>
      <c r="H44" s="61">
        <v>0</v>
      </c>
      <c r="I44" s="61">
        <v>10000</v>
      </c>
      <c r="J44" s="61">
        <v>25000</v>
      </c>
      <c r="K44" s="61">
        <v>35000</v>
      </c>
      <c r="L44" s="61">
        <v>42000</v>
      </c>
      <c r="M44" s="61">
        <v>42000</v>
      </c>
      <c r="N44" s="61">
        <v>42000</v>
      </c>
      <c r="O44" s="61">
        <v>42000</v>
      </c>
      <c r="P44" s="61">
        <v>42000</v>
      </c>
      <c r="Q44" s="61">
        <v>42000</v>
      </c>
      <c r="R44" s="62">
        <f t="shared" si="5"/>
        <v>0</v>
      </c>
      <c r="S44" s="63">
        <f t="shared" si="6"/>
        <v>70000</v>
      </c>
      <c r="T44" s="63">
        <f t="shared" si="7"/>
        <v>126000</v>
      </c>
      <c r="U44" s="63">
        <f t="shared" si="8"/>
        <v>126000</v>
      </c>
      <c r="V44" s="62">
        <f t="shared" si="3"/>
        <v>322000</v>
      </c>
      <c r="W44" s="286">
        <f t="shared" si="4"/>
        <v>70000</v>
      </c>
    </row>
    <row r="45" spans="2:23" x14ac:dyDescent="0.25">
      <c r="B45" s="69" t="s">
        <v>11</v>
      </c>
      <c r="C45" s="342" t="s">
        <v>93</v>
      </c>
      <c r="D45" s="232">
        <v>44986</v>
      </c>
      <c r="E45" s="319">
        <v>4</v>
      </c>
      <c r="F45" s="61"/>
      <c r="G45" s="61"/>
      <c r="H45" s="61">
        <v>0</v>
      </c>
      <c r="I45" s="61">
        <v>10000</v>
      </c>
      <c r="J45" s="61">
        <v>25000</v>
      </c>
      <c r="K45" s="61">
        <v>35000</v>
      </c>
      <c r="L45" s="61">
        <v>42000</v>
      </c>
      <c r="M45" s="61">
        <v>42000</v>
      </c>
      <c r="N45" s="61">
        <v>42000</v>
      </c>
      <c r="O45" s="61">
        <v>42000</v>
      </c>
      <c r="P45" s="61">
        <v>42000</v>
      </c>
      <c r="Q45" s="61">
        <v>42000</v>
      </c>
      <c r="R45" s="62">
        <f t="shared" si="5"/>
        <v>0</v>
      </c>
      <c r="S45" s="63">
        <f t="shared" si="6"/>
        <v>70000</v>
      </c>
      <c r="T45" s="63">
        <f t="shared" si="7"/>
        <v>126000</v>
      </c>
      <c r="U45" s="63">
        <f t="shared" si="8"/>
        <v>126000</v>
      </c>
      <c r="V45" s="62">
        <f t="shared" si="3"/>
        <v>322000</v>
      </c>
      <c r="W45" s="286">
        <f t="shared" si="4"/>
        <v>70000</v>
      </c>
    </row>
    <row r="46" spans="2:23" x14ac:dyDescent="0.25">
      <c r="B46" s="69" t="s">
        <v>12</v>
      </c>
      <c r="C46" s="342" t="s">
        <v>93</v>
      </c>
      <c r="D46" s="232">
        <v>45078</v>
      </c>
      <c r="E46" s="319">
        <v>4</v>
      </c>
      <c r="F46" s="61"/>
      <c r="G46" s="61"/>
      <c r="H46" s="61"/>
      <c r="I46" s="61"/>
      <c r="J46" s="61"/>
      <c r="K46" s="61">
        <v>0</v>
      </c>
      <c r="L46" s="61">
        <v>10000</v>
      </c>
      <c r="M46" s="61">
        <v>25000</v>
      </c>
      <c r="N46" s="61">
        <v>35000</v>
      </c>
      <c r="O46" s="61">
        <v>42000</v>
      </c>
      <c r="P46" s="61">
        <v>42000</v>
      </c>
      <c r="Q46" s="61">
        <v>42000</v>
      </c>
      <c r="R46" s="62">
        <f t="shared" si="5"/>
        <v>0</v>
      </c>
      <c r="S46" s="63">
        <f t="shared" si="6"/>
        <v>0</v>
      </c>
      <c r="T46" s="63">
        <f t="shared" si="7"/>
        <v>70000</v>
      </c>
      <c r="U46" s="63">
        <f t="shared" si="8"/>
        <v>126000</v>
      </c>
      <c r="V46" s="62">
        <f t="shared" si="3"/>
        <v>196000</v>
      </c>
      <c r="W46" s="286">
        <f t="shared" si="4"/>
        <v>0</v>
      </c>
    </row>
    <row r="47" spans="2:23" x14ac:dyDescent="0.25">
      <c r="B47" s="69" t="s">
        <v>13</v>
      </c>
      <c r="C47" s="342" t="s">
        <v>93</v>
      </c>
      <c r="D47" s="232">
        <v>45078</v>
      </c>
      <c r="E47" s="319">
        <v>4</v>
      </c>
      <c r="F47" s="61"/>
      <c r="G47" s="61"/>
      <c r="H47" s="61"/>
      <c r="I47" s="61"/>
      <c r="J47" s="61"/>
      <c r="K47" s="61">
        <v>0</v>
      </c>
      <c r="L47" s="61">
        <v>10000</v>
      </c>
      <c r="M47" s="61">
        <v>25000</v>
      </c>
      <c r="N47" s="61">
        <v>35000</v>
      </c>
      <c r="O47" s="61">
        <v>42000</v>
      </c>
      <c r="P47" s="61">
        <v>42000</v>
      </c>
      <c r="Q47" s="61">
        <v>42000</v>
      </c>
      <c r="R47" s="62">
        <f t="shared" si="5"/>
        <v>0</v>
      </c>
      <c r="S47" s="63">
        <f t="shared" si="6"/>
        <v>0</v>
      </c>
      <c r="T47" s="63">
        <f t="shared" si="7"/>
        <v>70000</v>
      </c>
      <c r="U47" s="63">
        <f t="shared" si="8"/>
        <v>126000</v>
      </c>
      <c r="V47" s="62">
        <f t="shared" si="3"/>
        <v>196000</v>
      </c>
      <c r="W47" s="286">
        <f t="shared" si="4"/>
        <v>0</v>
      </c>
    </row>
    <row r="48" spans="2:23" x14ac:dyDescent="0.25">
      <c r="B48" s="69" t="s">
        <v>14</v>
      </c>
      <c r="C48" s="342"/>
      <c r="D48" s="232"/>
      <c r="E48" s="319"/>
      <c r="F48" s="61"/>
      <c r="G48" s="293"/>
      <c r="H48" s="61"/>
      <c r="I48" s="61"/>
      <c r="J48" s="61"/>
      <c r="K48" s="61"/>
      <c r="L48" s="61"/>
      <c r="M48" s="61"/>
      <c r="N48" s="61"/>
      <c r="O48" s="61"/>
      <c r="P48" s="61"/>
      <c r="Q48" s="61"/>
      <c r="R48" s="62">
        <f t="shared" si="5"/>
        <v>0</v>
      </c>
      <c r="S48" s="63">
        <f t="shared" si="6"/>
        <v>0</v>
      </c>
      <c r="T48" s="63">
        <f t="shared" si="7"/>
        <v>0</v>
      </c>
      <c r="U48" s="63">
        <f t="shared" si="8"/>
        <v>0</v>
      </c>
      <c r="V48" s="62">
        <f t="shared" si="3"/>
        <v>0</v>
      </c>
      <c r="W48" s="286">
        <f t="shared" si="4"/>
        <v>0</v>
      </c>
    </row>
    <row r="49" spans="1:26" x14ac:dyDescent="0.25">
      <c r="B49" s="69" t="s">
        <v>15</v>
      </c>
      <c r="C49" s="342"/>
      <c r="D49" s="232"/>
      <c r="E49" s="319"/>
      <c r="F49" s="61"/>
      <c r="G49" s="61"/>
      <c r="H49" s="61"/>
      <c r="I49" s="61"/>
      <c r="J49" s="61"/>
      <c r="K49" s="61"/>
      <c r="L49" s="61"/>
      <c r="M49" s="61"/>
      <c r="N49" s="61"/>
      <c r="O49" s="61"/>
      <c r="P49" s="61"/>
      <c r="Q49" s="61"/>
      <c r="R49" s="62">
        <f>SUM(F49:H49)</f>
        <v>0</v>
      </c>
      <c r="S49" s="63">
        <f>SUM(I49:K49)</f>
        <v>0</v>
      </c>
      <c r="T49" s="63">
        <f t="shared" si="7"/>
        <v>0</v>
      </c>
      <c r="U49" s="63">
        <f t="shared" si="8"/>
        <v>0</v>
      </c>
      <c r="V49" s="62">
        <f t="shared" si="3"/>
        <v>0</v>
      </c>
      <c r="W49" s="286">
        <f t="shared" si="4"/>
        <v>0</v>
      </c>
    </row>
    <row r="50" spans="1:26" x14ac:dyDescent="0.25">
      <c r="B50" s="69" t="s">
        <v>16</v>
      </c>
      <c r="C50" s="342"/>
      <c r="D50" s="232"/>
      <c r="E50" s="319"/>
      <c r="F50" s="61"/>
      <c r="G50" s="293"/>
      <c r="H50" s="61"/>
      <c r="I50" s="61"/>
      <c r="J50" s="61"/>
      <c r="K50" s="61"/>
      <c r="L50" s="61"/>
      <c r="M50" s="61"/>
      <c r="N50" s="61"/>
      <c r="O50" s="61"/>
      <c r="P50" s="61"/>
      <c r="Q50" s="61"/>
      <c r="R50" s="62">
        <f t="shared" si="5"/>
        <v>0</v>
      </c>
      <c r="S50" s="63">
        <f>SUM(I50:K50)</f>
        <v>0</v>
      </c>
      <c r="T50" s="63">
        <f t="shared" si="7"/>
        <v>0</v>
      </c>
      <c r="U50" s="63">
        <f t="shared" si="8"/>
        <v>0</v>
      </c>
      <c r="V50" s="62">
        <f t="shared" si="3"/>
        <v>0</v>
      </c>
      <c r="W50" s="286">
        <f t="shared" si="4"/>
        <v>0</v>
      </c>
    </row>
    <row r="51" spans="1:26" x14ac:dyDescent="0.25">
      <c r="B51" s="69" t="s">
        <v>17</v>
      </c>
      <c r="C51" s="342"/>
      <c r="D51" s="232"/>
      <c r="E51" s="319"/>
      <c r="F51" s="61"/>
      <c r="G51" s="61"/>
      <c r="H51" s="61"/>
      <c r="I51" s="61"/>
      <c r="J51" s="61"/>
      <c r="K51" s="61"/>
      <c r="L51" s="61"/>
      <c r="M51" s="61"/>
      <c r="N51" s="61"/>
      <c r="O51" s="61"/>
      <c r="P51" s="61"/>
      <c r="Q51" s="61"/>
      <c r="R51" s="62">
        <f t="shared" si="5"/>
        <v>0</v>
      </c>
      <c r="S51" s="63">
        <f t="shared" si="6"/>
        <v>0</v>
      </c>
      <c r="T51" s="63">
        <f t="shared" si="7"/>
        <v>0</v>
      </c>
      <c r="U51" s="63">
        <f t="shared" si="8"/>
        <v>0</v>
      </c>
      <c r="V51" s="62">
        <f t="shared" si="3"/>
        <v>0</v>
      </c>
      <c r="W51" s="286">
        <f t="shared" si="4"/>
        <v>0</v>
      </c>
    </row>
    <row r="52" spans="1:26" x14ac:dyDescent="0.25">
      <c r="B52" s="69" t="s">
        <v>18</v>
      </c>
      <c r="C52" s="342"/>
      <c r="D52" s="232"/>
      <c r="E52" s="319"/>
      <c r="F52" s="61"/>
      <c r="G52" s="61"/>
      <c r="H52" s="61"/>
      <c r="I52" s="61"/>
      <c r="J52" s="61"/>
      <c r="K52" s="61"/>
      <c r="L52" s="61"/>
      <c r="M52" s="61"/>
      <c r="N52" s="61"/>
      <c r="O52" s="61"/>
      <c r="P52" s="61"/>
      <c r="Q52" s="61"/>
      <c r="R52" s="62">
        <f t="shared" si="5"/>
        <v>0</v>
      </c>
      <c r="S52" s="63">
        <f t="shared" si="6"/>
        <v>0</v>
      </c>
      <c r="T52" s="63">
        <f t="shared" si="7"/>
        <v>0</v>
      </c>
      <c r="U52" s="63">
        <f t="shared" si="8"/>
        <v>0</v>
      </c>
      <c r="V52" s="62">
        <f t="shared" si="3"/>
        <v>0</v>
      </c>
      <c r="W52" s="286">
        <f t="shared" si="4"/>
        <v>0</v>
      </c>
    </row>
    <row r="53" spans="1:26" x14ac:dyDescent="0.25">
      <c r="B53" s="69" t="s">
        <v>19</v>
      </c>
      <c r="C53" s="342"/>
      <c r="D53" s="232"/>
      <c r="E53" s="319"/>
      <c r="F53" s="61"/>
      <c r="G53" s="293"/>
      <c r="H53" s="61"/>
      <c r="I53" s="61"/>
      <c r="J53" s="61"/>
      <c r="K53" s="61"/>
      <c r="L53" s="61"/>
      <c r="M53" s="61"/>
      <c r="N53" s="61"/>
      <c r="O53" s="61"/>
      <c r="P53" s="61"/>
      <c r="Q53" s="61"/>
      <c r="R53" s="62">
        <f t="shared" si="5"/>
        <v>0</v>
      </c>
      <c r="S53" s="63">
        <f t="shared" si="6"/>
        <v>0</v>
      </c>
      <c r="T53" s="63">
        <f t="shared" si="7"/>
        <v>0</v>
      </c>
      <c r="U53" s="63">
        <f t="shared" si="8"/>
        <v>0</v>
      </c>
      <c r="V53" s="62">
        <f t="shared" si="3"/>
        <v>0</v>
      </c>
      <c r="W53" s="286">
        <f t="shared" si="4"/>
        <v>0</v>
      </c>
    </row>
    <row r="54" spans="1:26" x14ac:dyDescent="0.25">
      <c r="B54" s="69" t="s">
        <v>20</v>
      </c>
      <c r="C54" s="342"/>
      <c r="D54" s="232"/>
      <c r="E54" s="319"/>
      <c r="F54" s="61"/>
      <c r="G54" s="61"/>
      <c r="H54" s="61"/>
      <c r="I54" s="61"/>
      <c r="J54" s="61"/>
      <c r="K54" s="61"/>
      <c r="L54" s="61"/>
      <c r="M54" s="61"/>
      <c r="N54" s="61"/>
      <c r="O54" s="61"/>
      <c r="P54" s="61"/>
      <c r="Q54" s="61"/>
      <c r="R54" s="62">
        <f t="shared" si="5"/>
        <v>0</v>
      </c>
      <c r="S54" s="63">
        <f t="shared" si="6"/>
        <v>0</v>
      </c>
      <c r="T54" s="63">
        <f t="shared" si="7"/>
        <v>0</v>
      </c>
      <c r="U54" s="63">
        <f t="shared" si="8"/>
        <v>0</v>
      </c>
      <c r="V54" s="62">
        <f t="shared" si="3"/>
        <v>0</v>
      </c>
      <c r="W54" s="286">
        <f t="shared" si="4"/>
        <v>0</v>
      </c>
    </row>
    <row r="55" spans="1:26" x14ac:dyDescent="0.25">
      <c r="B55" s="69" t="s">
        <v>21</v>
      </c>
      <c r="C55" s="342"/>
      <c r="D55" s="100"/>
      <c r="E55" s="319"/>
      <c r="F55" s="61"/>
      <c r="G55" s="61"/>
      <c r="H55" s="61"/>
      <c r="I55" s="61"/>
      <c r="J55" s="61"/>
      <c r="K55" s="61"/>
      <c r="L55" s="61"/>
      <c r="M55" s="61"/>
      <c r="N55" s="61"/>
      <c r="O55" s="61"/>
      <c r="P55" s="61"/>
      <c r="Q55" s="61"/>
      <c r="R55" s="62">
        <f t="shared" si="5"/>
        <v>0</v>
      </c>
      <c r="S55" s="63">
        <f t="shared" si="6"/>
        <v>0</v>
      </c>
      <c r="T55" s="63">
        <f t="shared" si="7"/>
        <v>0</v>
      </c>
      <c r="U55" s="63">
        <f t="shared" si="8"/>
        <v>0</v>
      </c>
      <c r="V55" s="62">
        <f t="shared" si="3"/>
        <v>0</v>
      </c>
      <c r="W55" s="286">
        <f t="shared" si="4"/>
        <v>0</v>
      </c>
    </row>
    <row r="56" spans="1:26" x14ac:dyDescent="0.25">
      <c r="B56" s="69" t="s">
        <v>22</v>
      </c>
      <c r="C56" s="342"/>
      <c r="D56" s="100"/>
      <c r="E56" s="319"/>
      <c r="F56" s="61"/>
      <c r="G56" s="61"/>
      <c r="H56" s="61"/>
      <c r="I56" s="61"/>
      <c r="J56" s="61"/>
      <c r="K56" s="61"/>
      <c r="L56" s="61"/>
      <c r="M56" s="61"/>
      <c r="N56" s="61"/>
      <c r="O56" s="61"/>
      <c r="P56" s="61"/>
      <c r="Q56" s="61"/>
      <c r="R56" s="62">
        <f t="shared" si="5"/>
        <v>0</v>
      </c>
      <c r="S56" s="63">
        <f t="shared" si="6"/>
        <v>0</v>
      </c>
      <c r="T56" s="63">
        <f t="shared" si="7"/>
        <v>0</v>
      </c>
      <c r="U56" s="63">
        <f t="shared" si="8"/>
        <v>0</v>
      </c>
      <c r="V56" s="62">
        <f t="shared" si="3"/>
        <v>0</v>
      </c>
      <c r="W56" s="286">
        <f t="shared" si="4"/>
        <v>0</v>
      </c>
    </row>
    <row r="57" spans="1:26" x14ac:dyDescent="0.25">
      <c r="B57" s="69" t="s">
        <v>23</v>
      </c>
      <c r="C57" s="342"/>
      <c r="D57" s="100"/>
      <c r="E57" s="319"/>
      <c r="F57" s="61"/>
      <c r="G57" s="61"/>
      <c r="H57" s="61"/>
      <c r="I57" s="61"/>
      <c r="J57" s="61"/>
      <c r="K57" s="61"/>
      <c r="L57" s="61"/>
      <c r="M57" s="61"/>
      <c r="N57" s="61"/>
      <c r="O57" s="61"/>
      <c r="P57" s="61"/>
      <c r="Q57" s="61"/>
      <c r="R57" s="62">
        <f t="shared" si="5"/>
        <v>0</v>
      </c>
      <c r="S57" s="63">
        <f t="shared" si="6"/>
        <v>0</v>
      </c>
      <c r="T57" s="63">
        <f t="shared" si="7"/>
        <v>0</v>
      </c>
      <c r="U57" s="63">
        <f t="shared" si="8"/>
        <v>0</v>
      </c>
      <c r="V57" s="62">
        <f t="shared" si="3"/>
        <v>0</v>
      </c>
      <c r="W57" s="286">
        <f t="shared" si="4"/>
        <v>0</v>
      </c>
    </row>
    <row r="58" spans="1:26" x14ac:dyDescent="0.25">
      <c r="B58" s="69" t="s">
        <v>24</v>
      </c>
      <c r="C58" s="342"/>
      <c r="D58" s="100"/>
      <c r="E58" s="319"/>
      <c r="F58" s="61"/>
      <c r="G58" s="61"/>
      <c r="H58" s="61"/>
      <c r="I58" s="61"/>
      <c r="J58" s="61"/>
      <c r="K58" s="61"/>
      <c r="L58" s="61"/>
      <c r="M58" s="61"/>
      <c r="N58" s="61"/>
      <c r="O58" s="61"/>
      <c r="P58" s="61"/>
      <c r="Q58" s="61"/>
      <c r="R58" s="62">
        <f t="shared" si="5"/>
        <v>0</v>
      </c>
      <c r="S58" s="63">
        <f t="shared" si="6"/>
        <v>0</v>
      </c>
      <c r="T58" s="63">
        <f t="shared" si="7"/>
        <v>0</v>
      </c>
      <c r="U58" s="63">
        <f t="shared" si="8"/>
        <v>0</v>
      </c>
      <c r="V58" s="62">
        <f t="shared" si="3"/>
        <v>0</v>
      </c>
      <c r="W58" s="286">
        <f t="shared" si="4"/>
        <v>0</v>
      </c>
    </row>
    <row r="59" spans="1:26" x14ac:dyDescent="0.25">
      <c r="B59" s="69" t="s">
        <v>25</v>
      </c>
      <c r="C59" s="342"/>
      <c r="D59" s="100"/>
      <c r="E59" s="319"/>
      <c r="F59" s="61"/>
      <c r="G59" s="61"/>
      <c r="H59" s="61"/>
      <c r="I59" s="61"/>
      <c r="J59" s="61"/>
      <c r="K59" s="61"/>
      <c r="L59" s="61"/>
      <c r="M59" s="61"/>
      <c r="N59" s="61"/>
      <c r="O59" s="61"/>
      <c r="P59" s="61"/>
      <c r="Q59" s="61"/>
      <c r="R59" s="62">
        <f t="shared" si="5"/>
        <v>0</v>
      </c>
      <c r="S59" s="63">
        <f t="shared" si="6"/>
        <v>0</v>
      </c>
      <c r="T59" s="63">
        <f t="shared" si="7"/>
        <v>0</v>
      </c>
      <c r="U59" s="63">
        <f t="shared" si="8"/>
        <v>0</v>
      </c>
      <c r="V59" s="62">
        <f t="shared" si="3"/>
        <v>0</v>
      </c>
      <c r="W59" s="286">
        <f t="shared" si="4"/>
        <v>0</v>
      </c>
    </row>
    <row r="60" spans="1:26" x14ac:dyDescent="0.25">
      <c r="B60" s="69" t="s">
        <v>26</v>
      </c>
      <c r="C60" s="342"/>
      <c r="D60" s="100"/>
      <c r="E60" s="319"/>
      <c r="F60" s="61"/>
      <c r="G60" s="61"/>
      <c r="H60" s="61"/>
      <c r="I60" s="61"/>
      <c r="J60" s="61"/>
      <c r="K60" s="61"/>
      <c r="L60" s="61"/>
      <c r="M60" s="61"/>
      <c r="N60" s="61"/>
      <c r="O60" s="61"/>
      <c r="P60" s="61"/>
      <c r="Q60" s="61"/>
      <c r="R60" s="62">
        <f t="shared" si="5"/>
        <v>0</v>
      </c>
      <c r="S60" s="63">
        <f t="shared" si="6"/>
        <v>0</v>
      </c>
      <c r="T60" s="63">
        <f t="shared" si="7"/>
        <v>0</v>
      </c>
      <c r="U60" s="63">
        <f t="shared" si="8"/>
        <v>0</v>
      </c>
      <c r="V60" s="62">
        <f t="shared" si="3"/>
        <v>0</v>
      </c>
      <c r="W60" s="286">
        <f t="shared" si="4"/>
        <v>0</v>
      </c>
    </row>
    <row r="61" spans="1:26" s="1" customFormat="1" x14ac:dyDescent="0.25">
      <c r="B61" s="38" t="s">
        <v>64</v>
      </c>
      <c r="C61" s="33"/>
      <c r="D61" s="24"/>
      <c r="E61" s="24"/>
      <c r="F61" s="216">
        <f t="shared" ref="F61:U61" si="9">SUM(F41:F60)</f>
        <v>170000</v>
      </c>
      <c r="G61" s="201">
        <f t="shared" si="9"/>
        <v>200000</v>
      </c>
      <c r="H61" s="201">
        <f t="shared" si="9"/>
        <v>220000</v>
      </c>
      <c r="I61" s="201">
        <f>SUM(I41:I60)</f>
        <v>170000</v>
      </c>
      <c r="J61" s="201">
        <f t="shared" si="9"/>
        <v>220000</v>
      </c>
      <c r="K61" s="201">
        <f t="shared" si="9"/>
        <v>240000</v>
      </c>
      <c r="L61" s="201">
        <f t="shared" si="9"/>
        <v>274000</v>
      </c>
      <c r="M61" s="201">
        <f t="shared" si="9"/>
        <v>304000</v>
      </c>
      <c r="N61" s="201">
        <f t="shared" si="9"/>
        <v>324000</v>
      </c>
      <c r="O61" s="201">
        <f t="shared" si="9"/>
        <v>338000</v>
      </c>
      <c r="P61" s="201">
        <f t="shared" si="9"/>
        <v>338000</v>
      </c>
      <c r="Q61" s="201">
        <f t="shared" si="9"/>
        <v>338000</v>
      </c>
      <c r="R61" s="202">
        <f t="shared" si="9"/>
        <v>590000</v>
      </c>
      <c r="S61" s="201">
        <f t="shared" si="9"/>
        <v>630000</v>
      </c>
      <c r="T61" s="201">
        <f t="shared" si="9"/>
        <v>902000</v>
      </c>
      <c r="U61" s="201">
        <f t="shared" si="9"/>
        <v>1014000</v>
      </c>
      <c r="V61" s="202">
        <f>SUM(V41:V60)</f>
        <v>3136000</v>
      </c>
      <c r="W61" s="203">
        <f>SUM(W41:W60)</f>
        <v>1220000</v>
      </c>
      <c r="X61"/>
      <c r="Y61"/>
      <c r="Z61"/>
    </row>
    <row r="62" spans="1:26" s="1" customFormat="1" x14ac:dyDescent="0.25">
      <c r="B62" s="226" t="s">
        <v>92</v>
      </c>
      <c r="C62" s="50"/>
      <c r="D62" s="49"/>
      <c r="E62" s="49"/>
      <c r="F62" s="227">
        <f t="shared" ref="F62:Q62" si="10">F61-F33</f>
        <v>-8571.4285714285797</v>
      </c>
      <c r="G62" s="228">
        <f t="shared" si="10"/>
        <v>21428.57142857142</v>
      </c>
      <c r="H62" s="228">
        <f t="shared" si="10"/>
        <v>41428.57142857142</v>
      </c>
      <c r="I62" s="228">
        <f t="shared" si="10"/>
        <v>-44285.71428571429</v>
      </c>
      <c r="J62" s="228">
        <f t="shared" si="10"/>
        <v>5714.2857142857101</v>
      </c>
      <c r="K62" s="228">
        <f t="shared" si="10"/>
        <v>25714.28571428571</v>
      </c>
      <c r="L62" s="228">
        <f t="shared" si="10"/>
        <v>-11714.285714285739</v>
      </c>
      <c r="M62" s="228">
        <f t="shared" si="10"/>
        <v>18285.714285714261</v>
      </c>
      <c r="N62" s="228">
        <f t="shared" si="10"/>
        <v>38285.714285714261</v>
      </c>
      <c r="O62" s="228">
        <f t="shared" si="10"/>
        <v>-19142.857142857159</v>
      </c>
      <c r="P62" s="228">
        <f t="shared" si="10"/>
        <v>-19142.857142857159</v>
      </c>
      <c r="Q62" s="228">
        <f t="shared" si="10"/>
        <v>-19142.857142857159</v>
      </c>
      <c r="R62" s="229"/>
      <c r="S62" s="228"/>
      <c r="T62" s="228"/>
      <c r="U62" s="228"/>
      <c r="V62" s="229"/>
      <c r="W62" s="230"/>
      <c r="X62"/>
      <c r="Y62"/>
      <c r="Z62"/>
    </row>
    <row r="63" spans="1:26" s="1" customFormat="1" ht="15.75" thickBot="1" x14ac:dyDescent="0.3">
      <c r="A63" s="2"/>
      <c r="B63" s="354" t="s">
        <v>55</v>
      </c>
      <c r="C63" s="355"/>
      <c r="D63" s="355"/>
      <c r="E63" s="355"/>
      <c r="F63" s="71">
        <f t="shared" ref="F63:W63" si="11">IFERROR(F61/F33,"N/A")</f>
        <v>0.95199999999999996</v>
      </c>
      <c r="G63" s="71">
        <f t="shared" si="11"/>
        <v>1.1199999999999999</v>
      </c>
      <c r="H63" s="71">
        <f t="shared" si="11"/>
        <v>1.232</v>
      </c>
      <c r="I63" s="71">
        <f t="shared" si="11"/>
        <v>0.79333333333333333</v>
      </c>
      <c r="J63" s="71">
        <f t="shared" si="11"/>
        <v>1.0266666666666666</v>
      </c>
      <c r="K63" s="71">
        <f t="shared" si="11"/>
        <v>1.1199999999999999</v>
      </c>
      <c r="L63" s="71">
        <f t="shared" si="11"/>
        <v>0.95899999999999996</v>
      </c>
      <c r="M63" s="71">
        <f t="shared" si="11"/>
        <v>1.0639999999999998</v>
      </c>
      <c r="N63" s="71">
        <f t="shared" si="11"/>
        <v>1.1339999999999999</v>
      </c>
      <c r="O63" s="71">
        <f t="shared" si="11"/>
        <v>0.94639999999999991</v>
      </c>
      <c r="P63" s="71">
        <f t="shared" si="11"/>
        <v>0.94639999999999991</v>
      </c>
      <c r="Q63" s="71">
        <f t="shared" si="11"/>
        <v>0.94639999999999991</v>
      </c>
      <c r="R63" s="72">
        <f t="shared" si="11"/>
        <v>1.1013333333333335</v>
      </c>
      <c r="S63" s="73">
        <f t="shared" si="11"/>
        <v>0.98</v>
      </c>
      <c r="T63" s="73">
        <f t="shared" si="11"/>
        <v>1.0523333333333331</v>
      </c>
      <c r="U63" s="73">
        <f t="shared" si="11"/>
        <v>0.94640000000000002</v>
      </c>
      <c r="V63" s="72">
        <f t="shared" si="11"/>
        <v>1.009287356321839</v>
      </c>
      <c r="W63" s="74">
        <f t="shared" si="11"/>
        <v>1.0351515151515152</v>
      </c>
      <c r="X63"/>
      <c r="Y63"/>
      <c r="Z63"/>
    </row>
    <row r="64" spans="1:26" s="2" customFormat="1" ht="15.75" thickBot="1" x14ac:dyDescent="0.3">
      <c r="B64" s="75"/>
      <c r="C64" s="76"/>
      <c r="D64" s="76"/>
      <c r="E64" s="76"/>
      <c r="F64" s="52"/>
      <c r="G64" s="52"/>
      <c r="H64" s="52"/>
      <c r="I64" s="52"/>
      <c r="J64" s="52"/>
      <c r="K64" s="52"/>
      <c r="L64" s="52"/>
      <c r="M64" s="52"/>
      <c r="N64" s="52"/>
      <c r="O64" s="52"/>
      <c r="P64" s="52"/>
      <c r="Q64" s="52"/>
      <c r="R64" s="53"/>
      <c r="S64" s="53"/>
      <c r="T64" s="53"/>
      <c r="U64" s="53"/>
      <c r="V64" s="53"/>
      <c r="W64" s="53"/>
    </row>
    <row r="65" spans="2:23" ht="15.75" thickBot="1" x14ac:dyDescent="0.3">
      <c r="B65" s="57" t="s">
        <v>118</v>
      </c>
      <c r="C65" s="59"/>
      <c r="D65" s="58"/>
      <c r="E65" s="58"/>
      <c r="F65" s="59"/>
      <c r="G65" s="59"/>
      <c r="H65" s="59"/>
      <c r="I65" s="59"/>
      <c r="J65" s="59"/>
      <c r="K65" s="59"/>
      <c r="L65" s="59"/>
      <c r="M65" s="59"/>
      <c r="N65" s="59"/>
      <c r="O65" s="59"/>
      <c r="P65" s="59"/>
      <c r="Q65" s="59"/>
      <c r="R65" s="88"/>
      <c r="S65" s="88"/>
      <c r="T65" s="88"/>
      <c r="U65" s="88"/>
      <c r="V65" s="59"/>
      <c r="W65" s="60"/>
    </row>
    <row r="66" spans="2:23" outlineLevel="1" x14ac:dyDescent="0.25">
      <c r="B66" s="264" t="s">
        <v>53</v>
      </c>
      <c r="C66" s="252"/>
      <c r="D66" s="253"/>
      <c r="E66" s="253"/>
      <c r="F66" s="254"/>
      <c r="G66" s="254"/>
      <c r="H66" s="254"/>
      <c r="I66" s="254"/>
      <c r="J66" s="254"/>
      <c r="K66" s="254"/>
      <c r="L66" s="254"/>
      <c r="M66" s="254"/>
      <c r="N66" s="254"/>
      <c r="O66" s="254"/>
      <c r="P66" s="254"/>
      <c r="Q66" s="254"/>
      <c r="R66" s="318"/>
      <c r="S66" s="318"/>
      <c r="T66" s="318"/>
      <c r="U66" s="318"/>
      <c r="V66" s="254"/>
      <c r="W66" s="255"/>
    </row>
    <row r="67" spans="2:23" outlineLevel="1" x14ac:dyDescent="0.25">
      <c r="B67" s="265" t="s">
        <v>57</v>
      </c>
      <c r="C67" s="252"/>
      <c r="D67" s="253"/>
      <c r="E67" s="253"/>
      <c r="F67" s="254"/>
      <c r="G67" s="254"/>
      <c r="H67" s="254"/>
      <c r="I67" s="254"/>
      <c r="J67" s="254"/>
      <c r="K67" s="254"/>
      <c r="L67" s="254"/>
      <c r="M67" s="254"/>
      <c r="N67" s="254"/>
      <c r="O67" s="254"/>
      <c r="P67" s="254"/>
      <c r="Q67" s="254"/>
      <c r="R67" s="254"/>
      <c r="S67" s="254"/>
      <c r="T67" s="254"/>
      <c r="U67" s="254"/>
      <c r="V67" s="254"/>
      <c r="W67" s="255"/>
    </row>
    <row r="68" spans="2:23" outlineLevel="1" x14ac:dyDescent="0.25">
      <c r="B68" s="266" t="s">
        <v>121</v>
      </c>
      <c r="C68" s="252"/>
      <c r="D68" s="253"/>
      <c r="E68" s="253"/>
      <c r="F68" s="254"/>
      <c r="G68" s="254"/>
      <c r="H68" s="254"/>
      <c r="I68" s="254"/>
      <c r="J68" s="254"/>
      <c r="K68" s="254"/>
      <c r="L68" s="254"/>
      <c r="M68" s="254"/>
      <c r="N68" s="254"/>
      <c r="O68" s="254"/>
      <c r="P68" s="254"/>
      <c r="Q68" s="254"/>
      <c r="R68" s="254"/>
      <c r="S68" s="254"/>
      <c r="T68" s="254"/>
      <c r="U68" s="254"/>
      <c r="V68" s="254"/>
      <c r="W68" s="255"/>
    </row>
    <row r="69" spans="2:23" ht="15.75" thickBot="1" x14ac:dyDescent="0.3">
      <c r="B69" s="27" t="str">
        <f>B40</f>
        <v>Rep Name</v>
      </c>
      <c r="C69" s="102" t="str">
        <f>C40</f>
        <v>Title</v>
      </c>
      <c r="D69" s="102" t="str">
        <f>D40</f>
        <v>Hire Date</v>
      </c>
      <c r="E69" s="102"/>
      <c r="F69" s="29">
        <f>$C$8</f>
        <v>44927</v>
      </c>
      <c r="G69" s="29">
        <f>EOMONTH(F69,1)</f>
        <v>44985</v>
      </c>
      <c r="H69" s="29">
        <f t="shared" ref="H69:Q69" si="12">EOMONTH(G69,1)</f>
        <v>45016</v>
      </c>
      <c r="I69" s="29">
        <f t="shared" si="12"/>
        <v>45046</v>
      </c>
      <c r="J69" s="29">
        <f t="shared" si="12"/>
        <v>45077</v>
      </c>
      <c r="K69" s="29">
        <f t="shared" si="12"/>
        <v>45107</v>
      </c>
      <c r="L69" s="29">
        <f t="shared" si="12"/>
        <v>45138</v>
      </c>
      <c r="M69" s="29">
        <f t="shared" si="12"/>
        <v>45169</v>
      </c>
      <c r="N69" s="29">
        <f t="shared" si="12"/>
        <v>45199</v>
      </c>
      <c r="O69" s="29">
        <f t="shared" si="12"/>
        <v>45230</v>
      </c>
      <c r="P69" s="29">
        <f t="shared" si="12"/>
        <v>45260</v>
      </c>
      <c r="Q69" s="29">
        <f t="shared" si="12"/>
        <v>45291</v>
      </c>
      <c r="R69" s="47" t="str">
        <f>"Q1 "&amp;YEAR($C$8)</f>
        <v>Q1 2023</v>
      </c>
      <c r="S69" s="42" t="str">
        <f>"Q2 "&amp;YEAR($C$8)</f>
        <v>Q2 2023</v>
      </c>
      <c r="T69" s="42" t="str">
        <f>"Q3 "&amp;YEAR($C$8)</f>
        <v>Q3 2023</v>
      </c>
      <c r="U69" s="42" t="str">
        <f>"Q4 "&amp;YEAR($C$8)</f>
        <v>Q4 2023</v>
      </c>
      <c r="V69" s="47">
        <f>YEAR($C$8)</f>
        <v>2023</v>
      </c>
      <c r="W69" s="43" t="s">
        <v>28</v>
      </c>
    </row>
    <row r="70" spans="2:23" x14ac:dyDescent="0.25">
      <c r="B70" s="26" t="str">
        <f t="shared" ref="B70:B89" si="13">B41</f>
        <v>Sales Rep 1</v>
      </c>
      <c r="C70" s="258" t="str">
        <f t="shared" ref="C70:D89" si="14">IF(C41="","",C41)</f>
        <v>Senior AE</v>
      </c>
      <c r="D70" s="259">
        <f t="shared" si="14"/>
        <v>44713</v>
      </c>
      <c r="E70" s="259"/>
      <c r="F70" s="61">
        <v>20000</v>
      </c>
      <c r="G70" s="61">
        <v>20000</v>
      </c>
      <c r="H70" s="61">
        <v>20000</v>
      </c>
      <c r="I70" s="260" t="s">
        <v>120</v>
      </c>
      <c r="J70" s="61"/>
      <c r="K70" s="61"/>
      <c r="L70" s="61"/>
      <c r="M70" s="61"/>
      <c r="N70" s="61"/>
      <c r="O70" s="61"/>
      <c r="P70" s="61"/>
      <c r="Q70" s="61"/>
      <c r="R70" s="324">
        <f>SUM(F70:H70)</f>
        <v>60000</v>
      </c>
      <c r="S70" s="325">
        <f>SUM(I70:K70)</f>
        <v>0</v>
      </c>
      <c r="T70" s="325">
        <f>SUM(L70:N70)</f>
        <v>0</v>
      </c>
      <c r="U70" s="325">
        <f>SUM(O70:Q70)</f>
        <v>0</v>
      </c>
      <c r="V70" s="62">
        <f t="shared" ref="V70:V89" si="15">SUM(F70:Q70)</f>
        <v>60000</v>
      </c>
      <c r="W70" s="70">
        <f t="shared" ref="W70:W89" si="16">SUMIFS($F70:$Q70,$F$69:$Q$69,"&gt;="&amp;DATE(V$69,1,1),$F$69:$Q$69,"&lt;="&amp;$C$9)</f>
        <v>60000</v>
      </c>
    </row>
    <row r="71" spans="2:23" x14ac:dyDescent="0.25">
      <c r="B71" s="26" t="str">
        <f t="shared" si="13"/>
        <v>Sales Rep 2</v>
      </c>
      <c r="C71" s="258" t="str">
        <f t="shared" si="14"/>
        <v>Senior AE</v>
      </c>
      <c r="D71" s="259">
        <f t="shared" si="14"/>
        <v>44713</v>
      </c>
      <c r="E71" s="259"/>
      <c r="F71" s="61">
        <v>90000</v>
      </c>
      <c r="G71" s="61">
        <v>70000</v>
      </c>
      <c r="H71" s="61">
        <v>90000</v>
      </c>
      <c r="I71" s="61">
        <v>50000</v>
      </c>
      <c r="J71" s="61">
        <v>50000</v>
      </c>
      <c r="K71" s="61">
        <v>90000</v>
      </c>
      <c r="L71" s="61"/>
      <c r="M71" s="61"/>
      <c r="N71" s="61"/>
      <c r="O71" s="61"/>
      <c r="P71" s="61"/>
      <c r="Q71" s="61"/>
      <c r="R71" s="324">
        <f t="shared" ref="R71:R89" si="17">SUM(F71:H71)</f>
        <v>250000</v>
      </c>
      <c r="S71" s="325">
        <f t="shared" ref="S71:S89" si="18">SUM(I71:K71)</f>
        <v>190000</v>
      </c>
      <c r="T71" s="325">
        <f t="shared" ref="T71:T89" si="19">SUM(L71:N71)</f>
        <v>0</v>
      </c>
      <c r="U71" s="325">
        <f t="shared" ref="U71:U89" si="20">SUM(O71:Q71)</f>
        <v>0</v>
      </c>
      <c r="V71" s="62">
        <f t="shared" si="15"/>
        <v>440000</v>
      </c>
      <c r="W71" s="70">
        <f t="shared" si="16"/>
        <v>440000</v>
      </c>
    </row>
    <row r="72" spans="2:23" x14ac:dyDescent="0.25">
      <c r="B72" s="26" t="str">
        <f t="shared" si="13"/>
        <v>Sales Rep 3</v>
      </c>
      <c r="C72" s="258" t="str">
        <f t="shared" si="14"/>
        <v>Senior AE</v>
      </c>
      <c r="D72" s="259">
        <f t="shared" si="14"/>
        <v>44927</v>
      </c>
      <c r="E72" s="259"/>
      <c r="F72" s="61">
        <v>0</v>
      </c>
      <c r="G72" s="61">
        <v>0</v>
      </c>
      <c r="H72" s="61">
        <v>100000</v>
      </c>
      <c r="I72" s="61">
        <v>50000</v>
      </c>
      <c r="J72" s="61">
        <v>50000</v>
      </c>
      <c r="K72" s="61">
        <v>50000</v>
      </c>
      <c r="L72" s="61"/>
      <c r="M72" s="61"/>
      <c r="N72" s="61"/>
      <c r="O72" s="61"/>
      <c r="P72" s="61"/>
      <c r="Q72" s="61"/>
      <c r="R72" s="324">
        <f t="shared" si="17"/>
        <v>100000</v>
      </c>
      <c r="S72" s="325">
        <f t="shared" si="18"/>
        <v>150000</v>
      </c>
      <c r="T72" s="325">
        <f t="shared" si="19"/>
        <v>0</v>
      </c>
      <c r="U72" s="325">
        <f t="shared" si="20"/>
        <v>0</v>
      </c>
      <c r="V72" s="62">
        <f t="shared" si="15"/>
        <v>250000</v>
      </c>
      <c r="W72" s="70">
        <f t="shared" si="16"/>
        <v>250000</v>
      </c>
    </row>
    <row r="73" spans="2:23" x14ac:dyDescent="0.25">
      <c r="B73" s="26" t="str">
        <f t="shared" si="13"/>
        <v>Sales Rep 4</v>
      </c>
      <c r="C73" s="258" t="str">
        <f t="shared" si="14"/>
        <v>Jr AE</v>
      </c>
      <c r="D73" s="259">
        <f t="shared" si="14"/>
        <v>44986</v>
      </c>
      <c r="E73" s="259"/>
      <c r="F73" s="61"/>
      <c r="G73" s="61"/>
      <c r="H73" s="61">
        <v>0</v>
      </c>
      <c r="I73" s="61">
        <v>5000</v>
      </c>
      <c r="J73" s="61">
        <v>10000</v>
      </c>
      <c r="K73" s="61">
        <v>25000</v>
      </c>
      <c r="L73" s="61"/>
      <c r="M73" s="61"/>
      <c r="N73" s="61"/>
      <c r="O73" s="61"/>
      <c r="P73" s="61"/>
      <c r="Q73" s="61"/>
      <c r="R73" s="324">
        <f t="shared" si="17"/>
        <v>0</v>
      </c>
      <c r="S73" s="325">
        <f t="shared" si="18"/>
        <v>40000</v>
      </c>
      <c r="T73" s="325">
        <f t="shared" si="19"/>
        <v>0</v>
      </c>
      <c r="U73" s="325">
        <f t="shared" si="20"/>
        <v>0</v>
      </c>
      <c r="V73" s="62">
        <f t="shared" si="15"/>
        <v>40000</v>
      </c>
      <c r="W73" s="70">
        <f t="shared" si="16"/>
        <v>40000</v>
      </c>
    </row>
    <row r="74" spans="2:23" x14ac:dyDescent="0.25">
      <c r="B74" s="26" t="str">
        <f t="shared" si="13"/>
        <v>Sales Rep 5</v>
      </c>
      <c r="C74" s="258" t="str">
        <f t="shared" si="14"/>
        <v>Jr AE</v>
      </c>
      <c r="D74" s="259">
        <f t="shared" si="14"/>
        <v>44986</v>
      </c>
      <c r="E74" s="259"/>
      <c r="F74" s="61"/>
      <c r="G74" s="61"/>
      <c r="H74" s="61"/>
      <c r="I74" s="61"/>
      <c r="J74" s="61"/>
      <c r="K74" s="61">
        <v>25000</v>
      </c>
      <c r="L74" s="61"/>
      <c r="M74" s="61"/>
      <c r="N74" s="61"/>
      <c r="O74" s="61"/>
      <c r="P74" s="61"/>
      <c r="Q74" s="61"/>
      <c r="R74" s="324">
        <f t="shared" si="17"/>
        <v>0</v>
      </c>
      <c r="S74" s="325">
        <f t="shared" si="18"/>
        <v>25000</v>
      </c>
      <c r="T74" s="325">
        <f t="shared" si="19"/>
        <v>0</v>
      </c>
      <c r="U74" s="325">
        <f t="shared" si="20"/>
        <v>0</v>
      </c>
      <c r="V74" s="62">
        <f t="shared" si="15"/>
        <v>25000</v>
      </c>
      <c r="W74" s="70">
        <f t="shared" si="16"/>
        <v>25000</v>
      </c>
    </row>
    <row r="75" spans="2:23" x14ac:dyDescent="0.25">
      <c r="B75" s="26" t="str">
        <f t="shared" si="13"/>
        <v>Sales Rep 6</v>
      </c>
      <c r="C75" s="258" t="str">
        <f t="shared" si="14"/>
        <v>Jr AE</v>
      </c>
      <c r="D75" s="259">
        <f t="shared" si="14"/>
        <v>45078</v>
      </c>
      <c r="E75" s="259"/>
      <c r="F75" s="61"/>
      <c r="G75" s="61"/>
      <c r="H75" s="61"/>
      <c r="I75" s="61"/>
      <c r="J75" s="61"/>
      <c r="K75" s="61">
        <v>0</v>
      </c>
      <c r="L75" s="61"/>
      <c r="M75" s="61"/>
      <c r="N75" s="61"/>
      <c r="O75" s="61"/>
      <c r="P75" s="61"/>
      <c r="Q75" s="61"/>
      <c r="R75" s="324">
        <f t="shared" si="17"/>
        <v>0</v>
      </c>
      <c r="S75" s="325">
        <f t="shared" si="18"/>
        <v>0</v>
      </c>
      <c r="T75" s="325">
        <f t="shared" si="19"/>
        <v>0</v>
      </c>
      <c r="U75" s="325">
        <f t="shared" si="20"/>
        <v>0</v>
      </c>
      <c r="V75" s="62">
        <f t="shared" si="15"/>
        <v>0</v>
      </c>
      <c r="W75" s="70">
        <f t="shared" si="16"/>
        <v>0</v>
      </c>
    </row>
    <row r="76" spans="2:23" x14ac:dyDescent="0.25">
      <c r="B76" s="26" t="str">
        <f t="shared" si="13"/>
        <v>Sales Rep 7</v>
      </c>
      <c r="C76" s="258" t="str">
        <f t="shared" si="14"/>
        <v>Jr AE</v>
      </c>
      <c r="D76" s="259">
        <f t="shared" si="14"/>
        <v>45078</v>
      </c>
      <c r="E76" s="259"/>
      <c r="F76" s="61"/>
      <c r="G76" s="61"/>
      <c r="H76" s="61"/>
      <c r="I76" s="61"/>
      <c r="J76" s="61"/>
      <c r="K76" s="61">
        <v>5000</v>
      </c>
      <c r="L76" s="61"/>
      <c r="M76" s="61"/>
      <c r="N76" s="61"/>
      <c r="O76" s="61"/>
      <c r="P76" s="61"/>
      <c r="Q76" s="61"/>
      <c r="R76" s="324">
        <f t="shared" si="17"/>
        <v>0</v>
      </c>
      <c r="S76" s="325">
        <f t="shared" si="18"/>
        <v>5000</v>
      </c>
      <c r="T76" s="325">
        <f t="shared" si="19"/>
        <v>0</v>
      </c>
      <c r="U76" s="325">
        <f t="shared" si="20"/>
        <v>0</v>
      </c>
      <c r="V76" s="62">
        <f t="shared" si="15"/>
        <v>5000</v>
      </c>
      <c r="W76" s="70">
        <f t="shared" si="16"/>
        <v>5000</v>
      </c>
    </row>
    <row r="77" spans="2:23" x14ac:dyDescent="0.25">
      <c r="B77" s="26" t="str">
        <f t="shared" si="13"/>
        <v>Sales Rep 8</v>
      </c>
      <c r="C77" s="258" t="str">
        <f t="shared" si="14"/>
        <v/>
      </c>
      <c r="D77" s="259" t="str">
        <f t="shared" si="14"/>
        <v/>
      </c>
      <c r="E77" s="259"/>
      <c r="F77" s="61"/>
      <c r="G77" s="61"/>
      <c r="H77" s="61"/>
      <c r="I77" s="61"/>
      <c r="J77" s="61"/>
      <c r="K77" s="61"/>
      <c r="L77" s="61"/>
      <c r="M77" s="61"/>
      <c r="N77" s="61"/>
      <c r="O77" s="61"/>
      <c r="P77" s="61"/>
      <c r="Q77" s="61"/>
      <c r="R77" s="324">
        <f t="shared" si="17"/>
        <v>0</v>
      </c>
      <c r="S77" s="325">
        <f t="shared" si="18"/>
        <v>0</v>
      </c>
      <c r="T77" s="325">
        <f t="shared" si="19"/>
        <v>0</v>
      </c>
      <c r="U77" s="325">
        <f t="shared" si="20"/>
        <v>0</v>
      </c>
      <c r="V77" s="62">
        <f t="shared" si="15"/>
        <v>0</v>
      </c>
      <c r="W77" s="70">
        <f t="shared" si="16"/>
        <v>0</v>
      </c>
    </row>
    <row r="78" spans="2:23" x14ac:dyDescent="0.25">
      <c r="B78" s="26" t="str">
        <f t="shared" si="13"/>
        <v>Sales Rep 9</v>
      </c>
      <c r="C78" s="258" t="str">
        <f t="shared" si="14"/>
        <v/>
      </c>
      <c r="D78" s="259" t="str">
        <f t="shared" si="14"/>
        <v/>
      </c>
      <c r="E78" s="259"/>
      <c r="F78" s="61"/>
      <c r="G78" s="61"/>
      <c r="H78" s="61"/>
      <c r="I78" s="61"/>
      <c r="J78" s="61"/>
      <c r="K78" s="61"/>
      <c r="L78" s="61"/>
      <c r="M78" s="61"/>
      <c r="N78" s="61"/>
      <c r="O78" s="61"/>
      <c r="P78" s="61"/>
      <c r="Q78" s="61"/>
      <c r="R78" s="324">
        <f t="shared" si="17"/>
        <v>0</v>
      </c>
      <c r="S78" s="325">
        <f t="shared" si="18"/>
        <v>0</v>
      </c>
      <c r="T78" s="325">
        <f t="shared" si="19"/>
        <v>0</v>
      </c>
      <c r="U78" s="325">
        <f t="shared" si="20"/>
        <v>0</v>
      </c>
      <c r="V78" s="62">
        <f t="shared" si="15"/>
        <v>0</v>
      </c>
      <c r="W78" s="70">
        <f t="shared" si="16"/>
        <v>0</v>
      </c>
    </row>
    <row r="79" spans="2:23" x14ac:dyDescent="0.25">
      <c r="B79" s="26" t="str">
        <f t="shared" si="13"/>
        <v>Sales Rep 10</v>
      </c>
      <c r="C79" s="258" t="str">
        <f t="shared" si="14"/>
        <v/>
      </c>
      <c r="D79" s="259" t="str">
        <f t="shared" si="14"/>
        <v/>
      </c>
      <c r="E79" s="259"/>
      <c r="F79" s="61"/>
      <c r="G79" s="61"/>
      <c r="H79" s="61"/>
      <c r="I79" s="61"/>
      <c r="J79" s="61"/>
      <c r="K79" s="61"/>
      <c r="L79" s="61"/>
      <c r="M79" s="61"/>
      <c r="N79" s="61"/>
      <c r="O79" s="61"/>
      <c r="P79" s="61"/>
      <c r="Q79" s="61"/>
      <c r="R79" s="324">
        <f t="shared" si="17"/>
        <v>0</v>
      </c>
      <c r="S79" s="325">
        <f t="shared" si="18"/>
        <v>0</v>
      </c>
      <c r="T79" s="325">
        <f t="shared" si="19"/>
        <v>0</v>
      </c>
      <c r="U79" s="325">
        <f t="shared" si="20"/>
        <v>0</v>
      </c>
      <c r="V79" s="62">
        <f t="shared" si="15"/>
        <v>0</v>
      </c>
      <c r="W79" s="70">
        <f t="shared" si="16"/>
        <v>0</v>
      </c>
    </row>
    <row r="80" spans="2:23" x14ac:dyDescent="0.25">
      <c r="B80" s="26" t="str">
        <f t="shared" si="13"/>
        <v>Sales Rep 11</v>
      </c>
      <c r="C80" s="258" t="str">
        <f t="shared" si="14"/>
        <v/>
      </c>
      <c r="D80" s="259" t="str">
        <f t="shared" si="14"/>
        <v/>
      </c>
      <c r="E80" s="259"/>
      <c r="F80" s="61"/>
      <c r="G80" s="61"/>
      <c r="H80" s="61"/>
      <c r="I80" s="61"/>
      <c r="J80" s="61"/>
      <c r="K80" s="61"/>
      <c r="L80" s="61"/>
      <c r="M80" s="61"/>
      <c r="N80" s="61"/>
      <c r="O80" s="61"/>
      <c r="P80" s="61"/>
      <c r="Q80" s="61"/>
      <c r="R80" s="324">
        <f t="shared" si="17"/>
        <v>0</v>
      </c>
      <c r="S80" s="325">
        <f t="shared" si="18"/>
        <v>0</v>
      </c>
      <c r="T80" s="325">
        <f t="shared" si="19"/>
        <v>0</v>
      </c>
      <c r="U80" s="325">
        <f t="shared" si="20"/>
        <v>0</v>
      </c>
      <c r="V80" s="62">
        <f t="shared" si="15"/>
        <v>0</v>
      </c>
      <c r="W80" s="70">
        <f t="shared" si="16"/>
        <v>0</v>
      </c>
    </row>
    <row r="81" spans="2:29" x14ac:dyDescent="0.25">
      <c r="B81" s="26" t="str">
        <f t="shared" si="13"/>
        <v>Sales Rep 12</v>
      </c>
      <c r="C81" s="258" t="str">
        <f t="shared" si="14"/>
        <v/>
      </c>
      <c r="D81" s="259" t="str">
        <f t="shared" si="14"/>
        <v/>
      </c>
      <c r="E81" s="259"/>
      <c r="F81" s="61"/>
      <c r="G81" s="61"/>
      <c r="H81" s="61"/>
      <c r="I81" s="61"/>
      <c r="J81" s="61"/>
      <c r="K81" s="61"/>
      <c r="L81" s="61"/>
      <c r="M81" s="61"/>
      <c r="N81" s="61"/>
      <c r="O81" s="61"/>
      <c r="P81" s="61"/>
      <c r="Q81" s="61"/>
      <c r="R81" s="324">
        <f t="shared" si="17"/>
        <v>0</v>
      </c>
      <c r="S81" s="325">
        <f t="shared" si="18"/>
        <v>0</v>
      </c>
      <c r="T81" s="325">
        <f t="shared" si="19"/>
        <v>0</v>
      </c>
      <c r="U81" s="325">
        <f t="shared" si="20"/>
        <v>0</v>
      </c>
      <c r="V81" s="62">
        <f t="shared" si="15"/>
        <v>0</v>
      </c>
      <c r="W81" s="70">
        <f t="shared" si="16"/>
        <v>0</v>
      </c>
    </row>
    <row r="82" spans="2:29" x14ac:dyDescent="0.25">
      <c r="B82" s="26" t="str">
        <f t="shared" si="13"/>
        <v>Sales Rep 13</v>
      </c>
      <c r="C82" s="258" t="str">
        <f t="shared" si="14"/>
        <v/>
      </c>
      <c r="D82" s="259" t="str">
        <f t="shared" si="14"/>
        <v/>
      </c>
      <c r="E82" s="259"/>
      <c r="F82" s="61"/>
      <c r="G82" s="61"/>
      <c r="H82" s="61"/>
      <c r="I82" s="61"/>
      <c r="J82" s="61"/>
      <c r="K82" s="61"/>
      <c r="L82" s="61"/>
      <c r="M82" s="61"/>
      <c r="N82" s="61"/>
      <c r="O82" s="61"/>
      <c r="P82" s="61"/>
      <c r="Q82" s="61"/>
      <c r="R82" s="324">
        <f t="shared" si="17"/>
        <v>0</v>
      </c>
      <c r="S82" s="325">
        <f t="shared" si="18"/>
        <v>0</v>
      </c>
      <c r="T82" s="325">
        <f t="shared" si="19"/>
        <v>0</v>
      </c>
      <c r="U82" s="325">
        <f t="shared" si="20"/>
        <v>0</v>
      </c>
      <c r="V82" s="62">
        <f t="shared" si="15"/>
        <v>0</v>
      </c>
      <c r="W82" s="70">
        <f t="shared" si="16"/>
        <v>0</v>
      </c>
    </row>
    <row r="83" spans="2:29" x14ac:dyDescent="0.25">
      <c r="B83" s="26" t="str">
        <f t="shared" si="13"/>
        <v>Sales Rep 14</v>
      </c>
      <c r="C83" s="258" t="str">
        <f t="shared" si="14"/>
        <v/>
      </c>
      <c r="D83" s="259" t="str">
        <f t="shared" si="14"/>
        <v/>
      </c>
      <c r="E83" s="259"/>
      <c r="F83" s="61"/>
      <c r="G83" s="61"/>
      <c r="H83" s="61"/>
      <c r="I83" s="61"/>
      <c r="J83" s="61"/>
      <c r="K83" s="61"/>
      <c r="L83" s="61"/>
      <c r="M83" s="61"/>
      <c r="N83" s="61"/>
      <c r="O83" s="61"/>
      <c r="P83" s="61"/>
      <c r="Q83" s="61"/>
      <c r="R83" s="324">
        <f t="shared" si="17"/>
        <v>0</v>
      </c>
      <c r="S83" s="325">
        <f t="shared" si="18"/>
        <v>0</v>
      </c>
      <c r="T83" s="325">
        <f t="shared" si="19"/>
        <v>0</v>
      </c>
      <c r="U83" s="325">
        <f t="shared" si="20"/>
        <v>0</v>
      </c>
      <c r="V83" s="62">
        <f t="shared" si="15"/>
        <v>0</v>
      </c>
      <c r="W83" s="70">
        <f t="shared" si="16"/>
        <v>0</v>
      </c>
    </row>
    <row r="84" spans="2:29" x14ac:dyDescent="0.25">
      <c r="B84" s="26" t="str">
        <f t="shared" si="13"/>
        <v>Sales Rep 15</v>
      </c>
      <c r="C84" s="258" t="str">
        <f t="shared" si="14"/>
        <v/>
      </c>
      <c r="D84" s="259" t="str">
        <f t="shared" si="14"/>
        <v/>
      </c>
      <c r="E84" s="259"/>
      <c r="F84" s="61"/>
      <c r="G84" s="61"/>
      <c r="H84" s="61"/>
      <c r="I84" s="61"/>
      <c r="J84" s="61"/>
      <c r="K84" s="61"/>
      <c r="L84" s="61"/>
      <c r="M84" s="61"/>
      <c r="N84" s="61"/>
      <c r="O84" s="61"/>
      <c r="P84" s="61"/>
      <c r="Q84" s="61"/>
      <c r="R84" s="324">
        <f t="shared" si="17"/>
        <v>0</v>
      </c>
      <c r="S84" s="325">
        <f t="shared" si="18"/>
        <v>0</v>
      </c>
      <c r="T84" s="325">
        <f t="shared" si="19"/>
        <v>0</v>
      </c>
      <c r="U84" s="325">
        <f t="shared" si="20"/>
        <v>0</v>
      </c>
      <c r="V84" s="62">
        <f t="shared" si="15"/>
        <v>0</v>
      </c>
      <c r="W84" s="70">
        <f t="shared" si="16"/>
        <v>0</v>
      </c>
    </row>
    <row r="85" spans="2:29" x14ac:dyDescent="0.25">
      <c r="B85" s="26" t="str">
        <f t="shared" si="13"/>
        <v>Sales Rep 16</v>
      </c>
      <c r="C85" s="258" t="str">
        <f t="shared" si="14"/>
        <v/>
      </c>
      <c r="D85" s="259" t="str">
        <f t="shared" si="14"/>
        <v/>
      </c>
      <c r="E85" s="259"/>
      <c r="F85" s="61"/>
      <c r="G85" s="61"/>
      <c r="H85" s="61"/>
      <c r="I85" s="61"/>
      <c r="J85" s="61"/>
      <c r="K85" s="61"/>
      <c r="L85" s="61"/>
      <c r="M85" s="61"/>
      <c r="N85" s="61"/>
      <c r="O85" s="61"/>
      <c r="P85" s="61"/>
      <c r="Q85" s="61"/>
      <c r="R85" s="324">
        <f t="shared" si="17"/>
        <v>0</v>
      </c>
      <c r="S85" s="325">
        <f t="shared" si="18"/>
        <v>0</v>
      </c>
      <c r="T85" s="325">
        <f t="shared" si="19"/>
        <v>0</v>
      </c>
      <c r="U85" s="325">
        <f t="shared" si="20"/>
        <v>0</v>
      </c>
      <c r="V85" s="62">
        <f t="shared" si="15"/>
        <v>0</v>
      </c>
      <c r="W85" s="70">
        <f t="shared" si="16"/>
        <v>0</v>
      </c>
    </row>
    <row r="86" spans="2:29" x14ac:dyDescent="0.25">
      <c r="B86" s="26" t="str">
        <f t="shared" si="13"/>
        <v>Sales Rep 17</v>
      </c>
      <c r="C86" s="258" t="str">
        <f t="shared" si="14"/>
        <v/>
      </c>
      <c r="D86" s="259" t="str">
        <f t="shared" si="14"/>
        <v/>
      </c>
      <c r="E86" s="259"/>
      <c r="F86" s="61"/>
      <c r="G86" s="61"/>
      <c r="H86" s="61"/>
      <c r="I86" s="61"/>
      <c r="J86" s="61"/>
      <c r="K86" s="61"/>
      <c r="L86" s="61"/>
      <c r="M86" s="61"/>
      <c r="N86" s="61"/>
      <c r="O86" s="61"/>
      <c r="P86" s="61"/>
      <c r="Q86" s="61"/>
      <c r="R86" s="324">
        <f t="shared" si="17"/>
        <v>0</v>
      </c>
      <c r="S86" s="325">
        <f t="shared" si="18"/>
        <v>0</v>
      </c>
      <c r="T86" s="325">
        <f t="shared" si="19"/>
        <v>0</v>
      </c>
      <c r="U86" s="325">
        <f t="shared" si="20"/>
        <v>0</v>
      </c>
      <c r="V86" s="62">
        <f t="shared" si="15"/>
        <v>0</v>
      </c>
      <c r="W86" s="70">
        <f t="shared" si="16"/>
        <v>0</v>
      </c>
    </row>
    <row r="87" spans="2:29" x14ac:dyDescent="0.25">
      <c r="B87" s="26" t="str">
        <f t="shared" si="13"/>
        <v>Sales Rep 18</v>
      </c>
      <c r="C87" s="258" t="str">
        <f t="shared" si="14"/>
        <v/>
      </c>
      <c r="D87" s="259" t="str">
        <f t="shared" si="14"/>
        <v/>
      </c>
      <c r="E87" s="259"/>
      <c r="F87" s="61"/>
      <c r="G87" s="61"/>
      <c r="H87" s="61"/>
      <c r="I87" s="61"/>
      <c r="J87" s="61"/>
      <c r="K87" s="61"/>
      <c r="L87" s="61"/>
      <c r="M87" s="61"/>
      <c r="N87" s="61"/>
      <c r="O87" s="61"/>
      <c r="P87" s="61"/>
      <c r="Q87" s="61"/>
      <c r="R87" s="324">
        <f t="shared" si="17"/>
        <v>0</v>
      </c>
      <c r="S87" s="325">
        <f t="shared" si="18"/>
        <v>0</v>
      </c>
      <c r="T87" s="325">
        <f t="shared" si="19"/>
        <v>0</v>
      </c>
      <c r="U87" s="325">
        <f t="shared" si="20"/>
        <v>0</v>
      </c>
      <c r="V87" s="62">
        <f t="shared" si="15"/>
        <v>0</v>
      </c>
      <c r="W87" s="70">
        <f t="shared" si="16"/>
        <v>0</v>
      </c>
    </row>
    <row r="88" spans="2:29" x14ac:dyDescent="0.25">
      <c r="B88" s="26" t="str">
        <f t="shared" si="13"/>
        <v>Sales Rep 19</v>
      </c>
      <c r="C88" s="258" t="str">
        <f t="shared" si="14"/>
        <v/>
      </c>
      <c r="D88" s="259" t="str">
        <f t="shared" si="14"/>
        <v/>
      </c>
      <c r="E88" s="259"/>
      <c r="F88" s="61"/>
      <c r="G88" s="61"/>
      <c r="H88" s="61"/>
      <c r="I88" s="61"/>
      <c r="J88" s="61"/>
      <c r="K88" s="61"/>
      <c r="L88" s="61"/>
      <c r="M88" s="61"/>
      <c r="N88" s="61"/>
      <c r="O88" s="61"/>
      <c r="P88" s="61"/>
      <c r="Q88" s="61"/>
      <c r="R88" s="324">
        <f t="shared" si="17"/>
        <v>0</v>
      </c>
      <c r="S88" s="325">
        <f t="shared" si="18"/>
        <v>0</v>
      </c>
      <c r="T88" s="325">
        <f t="shared" si="19"/>
        <v>0</v>
      </c>
      <c r="U88" s="325">
        <f t="shared" si="20"/>
        <v>0</v>
      </c>
      <c r="V88" s="62">
        <f t="shared" si="15"/>
        <v>0</v>
      </c>
      <c r="W88" s="70">
        <f t="shared" si="16"/>
        <v>0</v>
      </c>
    </row>
    <row r="89" spans="2:29" x14ac:dyDescent="0.25">
      <c r="B89" s="26" t="str">
        <f t="shared" si="13"/>
        <v>Sales Rep 20</v>
      </c>
      <c r="C89" s="258" t="str">
        <f t="shared" si="14"/>
        <v/>
      </c>
      <c r="D89" s="259" t="str">
        <f t="shared" si="14"/>
        <v/>
      </c>
      <c r="E89" s="259"/>
      <c r="F89" s="61"/>
      <c r="G89" s="61"/>
      <c r="H89" s="61"/>
      <c r="I89" s="61"/>
      <c r="J89" s="61"/>
      <c r="K89" s="61"/>
      <c r="L89" s="61"/>
      <c r="M89" s="61"/>
      <c r="N89" s="61"/>
      <c r="O89" s="61"/>
      <c r="P89" s="61"/>
      <c r="Q89" s="61"/>
      <c r="R89" s="324">
        <f t="shared" si="17"/>
        <v>0</v>
      </c>
      <c r="S89" s="325">
        <f t="shared" si="18"/>
        <v>0</v>
      </c>
      <c r="T89" s="325">
        <f t="shared" si="19"/>
        <v>0</v>
      </c>
      <c r="U89" s="325">
        <f t="shared" si="20"/>
        <v>0</v>
      </c>
      <c r="V89" s="62">
        <f t="shared" si="15"/>
        <v>0</v>
      </c>
      <c r="W89" s="70">
        <f t="shared" si="16"/>
        <v>0</v>
      </c>
    </row>
    <row r="90" spans="2:29" s="1" customFormat="1" x14ac:dyDescent="0.25">
      <c r="B90" s="38" t="s">
        <v>65</v>
      </c>
      <c r="C90" s="103"/>
      <c r="D90" s="104"/>
      <c r="E90" s="104"/>
      <c r="F90" s="353">
        <f t="shared" ref="F90:U90" si="21">SUM(F70:F89)</f>
        <v>110000</v>
      </c>
      <c r="G90" s="204">
        <f t="shared" si="21"/>
        <v>90000</v>
      </c>
      <c r="H90" s="204">
        <f t="shared" si="21"/>
        <v>210000</v>
      </c>
      <c r="I90" s="204">
        <f t="shared" si="21"/>
        <v>105000</v>
      </c>
      <c r="J90" s="204">
        <f t="shared" si="21"/>
        <v>110000</v>
      </c>
      <c r="K90" s="204">
        <f t="shared" si="21"/>
        <v>195000</v>
      </c>
      <c r="L90" s="353">
        <f t="shared" si="21"/>
        <v>0</v>
      </c>
      <c r="M90" s="204">
        <f t="shared" si="21"/>
        <v>0</v>
      </c>
      <c r="N90" s="204">
        <f t="shared" si="21"/>
        <v>0</v>
      </c>
      <c r="O90" s="204">
        <f t="shared" si="21"/>
        <v>0</v>
      </c>
      <c r="P90" s="204">
        <f t="shared" si="21"/>
        <v>0</v>
      </c>
      <c r="Q90" s="204">
        <f t="shared" si="21"/>
        <v>0</v>
      </c>
      <c r="R90" s="205">
        <f t="shared" si="21"/>
        <v>410000</v>
      </c>
      <c r="S90" s="206">
        <f t="shared" si="21"/>
        <v>410000</v>
      </c>
      <c r="T90" s="206">
        <f t="shared" si="21"/>
        <v>0</v>
      </c>
      <c r="U90" s="206">
        <f t="shared" si="21"/>
        <v>0</v>
      </c>
      <c r="V90" s="287">
        <f>SUM(V70:V89)</f>
        <v>820000</v>
      </c>
      <c r="W90" s="207">
        <f>SUM(W70:W89)</f>
        <v>820000</v>
      </c>
    </row>
    <row r="91" spans="2:29" s="46" customFormat="1" ht="15.75" thickBot="1" x14ac:dyDescent="0.3">
      <c r="B91" s="354" t="s">
        <v>58</v>
      </c>
      <c r="C91" s="356"/>
      <c r="D91" s="105"/>
      <c r="E91" s="105"/>
      <c r="F91" s="71">
        <f t="shared" ref="F91:W91" si="22">IFERROR(F90/F31,"N/A")</f>
        <v>0.88</v>
      </c>
      <c r="G91" s="77">
        <f t="shared" si="22"/>
        <v>0.72</v>
      </c>
      <c r="H91" s="77">
        <f t="shared" si="22"/>
        <v>1.68</v>
      </c>
      <c r="I91" s="77">
        <f t="shared" si="22"/>
        <v>0.7</v>
      </c>
      <c r="J91" s="77">
        <f t="shared" si="22"/>
        <v>0.73333333333333328</v>
      </c>
      <c r="K91" s="77">
        <f t="shared" si="22"/>
        <v>1.3</v>
      </c>
      <c r="L91" s="77">
        <f t="shared" si="22"/>
        <v>0</v>
      </c>
      <c r="M91" s="77">
        <f t="shared" si="22"/>
        <v>0</v>
      </c>
      <c r="N91" s="77">
        <f t="shared" si="22"/>
        <v>0</v>
      </c>
      <c r="O91" s="77">
        <f t="shared" si="22"/>
        <v>0</v>
      </c>
      <c r="P91" s="77">
        <f t="shared" si="22"/>
        <v>0</v>
      </c>
      <c r="Q91" s="77">
        <f t="shared" si="22"/>
        <v>0</v>
      </c>
      <c r="R91" s="78">
        <f t="shared" si="22"/>
        <v>1.0933333333333333</v>
      </c>
      <c r="S91" s="77">
        <f t="shared" si="22"/>
        <v>0.91111111111111109</v>
      </c>
      <c r="T91" s="77">
        <f t="shared" si="22"/>
        <v>0</v>
      </c>
      <c r="U91" s="77">
        <f t="shared" si="22"/>
        <v>0</v>
      </c>
      <c r="V91" s="78">
        <f t="shared" si="22"/>
        <v>0.37701149425287356</v>
      </c>
      <c r="W91" s="79">
        <f t="shared" si="22"/>
        <v>0.9939393939393939</v>
      </c>
      <c r="X91"/>
      <c r="Y91"/>
      <c r="Z91"/>
      <c r="AA91" s="1"/>
      <c r="AB91" s="1"/>
      <c r="AC91" s="1"/>
    </row>
    <row r="92" spans="2:29" s="46" customFormat="1" ht="15.75" thickBot="1" x14ac:dyDescent="0.3">
      <c r="B92" s="75"/>
      <c r="C92" s="222"/>
      <c r="D92" s="223"/>
      <c r="E92" s="223"/>
      <c r="F92" s="224"/>
      <c r="G92" s="225"/>
      <c r="H92" s="225"/>
      <c r="I92" s="225"/>
      <c r="J92" s="225"/>
      <c r="K92" s="225"/>
      <c r="L92" s="225"/>
      <c r="M92" s="225"/>
      <c r="N92" s="225"/>
      <c r="O92" s="225"/>
      <c r="P92" s="225"/>
      <c r="Q92" s="224"/>
      <c r="R92" s="224"/>
      <c r="S92" s="224"/>
      <c r="T92" s="224"/>
      <c r="U92" s="224"/>
      <c r="V92" s="224"/>
      <c r="W92" s="224"/>
    </row>
    <row r="93" spans="2:29" x14ac:dyDescent="0.25">
      <c r="B93" s="271" t="s">
        <v>119</v>
      </c>
      <c r="C93" s="272"/>
      <c r="D93" s="273"/>
      <c r="E93" s="273"/>
      <c r="F93" s="274"/>
      <c r="G93" s="273"/>
      <c r="H93" s="273"/>
      <c r="I93" s="273"/>
      <c r="J93" s="273"/>
      <c r="K93" s="273"/>
      <c r="L93" s="273"/>
      <c r="M93" s="273"/>
      <c r="N93" s="273"/>
      <c r="O93" s="273"/>
      <c r="P93" s="273"/>
      <c r="Q93" s="273"/>
      <c r="R93" s="273"/>
      <c r="S93" s="273"/>
      <c r="T93" s="273"/>
      <c r="U93" s="273"/>
      <c r="V93" s="273"/>
      <c r="W93" s="275"/>
    </row>
    <row r="94" spans="2:29" ht="15.75" thickBot="1" x14ac:dyDescent="0.3">
      <c r="B94" s="306" t="s">
        <v>99</v>
      </c>
      <c r="C94" s="188"/>
      <c r="D94" s="188"/>
      <c r="E94" s="188"/>
      <c r="F94" s="188"/>
      <c r="G94" s="188"/>
      <c r="H94" s="188"/>
      <c r="I94" s="188"/>
      <c r="J94" s="188"/>
      <c r="K94" s="188"/>
      <c r="L94" s="188"/>
      <c r="M94" s="188"/>
      <c r="N94" s="188"/>
      <c r="O94" s="188"/>
      <c r="P94" s="188"/>
      <c r="Q94" s="188"/>
      <c r="R94" s="188"/>
      <c r="S94" s="188"/>
      <c r="T94" s="188"/>
      <c r="U94" s="188"/>
      <c r="V94" s="188"/>
      <c r="W94" s="277"/>
    </row>
    <row r="95" spans="2:29" ht="15.75" thickBot="1" x14ac:dyDescent="0.3">
      <c r="C95" s="32"/>
      <c r="F95" s="270"/>
    </row>
    <row r="96" spans="2:29" x14ac:dyDescent="0.25">
      <c r="B96" s="297" t="s">
        <v>98</v>
      </c>
      <c r="C96" s="298"/>
      <c r="D96" s="299"/>
      <c r="E96" s="299"/>
      <c r="F96" s="300"/>
      <c r="G96" s="300"/>
      <c r="H96" s="300"/>
      <c r="I96" s="300"/>
      <c r="J96" s="300"/>
      <c r="K96" s="300"/>
      <c r="L96" s="300"/>
      <c r="M96" s="300"/>
      <c r="N96" s="300"/>
      <c r="O96" s="300"/>
      <c r="P96" s="300"/>
      <c r="Q96" s="300"/>
      <c r="R96" s="300"/>
      <c r="S96" s="300"/>
      <c r="T96" s="300"/>
      <c r="U96" s="300"/>
      <c r="V96" s="300"/>
      <c r="W96" s="301"/>
    </row>
    <row r="97" spans="2:23" x14ac:dyDescent="0.25">
      <c r="B97" s="264" t="s">
        <v>97</v>
      </c>
      <c r="C97" s="261"/>
      <c r="D97" s="7"/>
      <c r="E97" s="7"/>
      <c r="F97" s="262"/>
      <c r="G97" s="7"/>
      <c r="H97" s="7"/>
      <c r="I97" s="7"/>
      <c r="J97" s="7"/>
      <c r="K97" s="7"/>
      <c r="L97" s="7"/>
      <c r="M97" s="7"/>
      <c r="N97" s="7"/>
      <c r="O97" s="7"/>
      <c r="P97" s="7"/>
      <c r="Q97" s="7"/>
      <c r="R97" s="7"/>
      <c r="S97" s="7"/>
      <c r="T97" s="7"/>
      <c r="U97" s="7"/>
      <c r="V97" s="7"/>
      <c r="W97" s="276"/>
    </row>
    <row r="98" spans="2:23" ht="15.75" thickBot="1" x14ac:dyDescent="0.3">
      <c r="B98" s="27" t="s">
        <v>10</v>
      </c>
      <c r="C98" s="101" t="s">
        <v>30</v>
      </c>
      <c r="D98" s="102" t="s">
        <v>27</v>
      </c>
      <c r="E98" s="102"/>
      <c r="F98" s="28">
        <f>$C$8</f>
        <v>44927</v>
      </c>
      <c r="G98" s="29">
        <f t="shared" ref="G98:Q98" si="23">EOMONTH(F98,1)</f>
        <v>44985</v>
      </c>
      <c r="H98" s="28">
        <f t="shared" si="23"/>
        <v>45016</v>
      </c>
      <c r="I98" s="29">
        <f t="shared" si="23"/>
        <v>45046</v>
      </c>
      <c r="J98" s="28">
        <f t="shared" si="23"/>
        <v>45077</v>
      </c>
      <c r="K98" s="29">
        <f t="shared" si="23"/>
        <v>45107</v>
      </c>
      <c r="L98" s="29">
        <f t="shared" si="23"/>
        <v>45138</v>
      </c>
      <c r="M98" s="29">
        <f t="shared" si="23"/>
        <v>45169</v>
      </c>
      <c r="N98" s="29">
        <f t="shared" si="23"/>
        <v>45199</v>
      </c>
      <c r="O98" s="29">
        <f t="shared" si="23"/>
        <v>45230</v>
      </c>
      <c r="P98" s="29">
        <f t="shared" si="23"/>
        <v>45260</v>
      </c>
      <c r="Q98" s="29">
        <f t="shared" si="23"/>
        <v>45291</v>
      </c>
      <c r="R98" s="47" t="str">
        <f>"Q1 "&amp;YEAR($C$8)</f>
        <v>Q1 2023</v>
      </c>
      <c r="S98" s="42" t="str">
        <f>"Q2 "&amp;YEAR($C$8)</f>
        <v>Q2 2023</v>
      </c>
      <c r="T98" s="42" t="str">
        <f>"Q3 "&amp;YEAR($C$8)</f>
        <v>Q3 2023</v>
      </c>
      <c r="U98" s="42" t="str">
        <f>"Q4 "&amp;YEAR($C$8)</f>
        <v>Q4 2023</v>
      </c>
      <c r="V98" s="47">
        <f>YEAR($C$8)</f>
        <v>2023</v>
      </c>
      <c r="W98" s="43" t="s">
        <v>28</v>
      </c>
    </row>
    <row r="99" spans="2:23" x14ac:dyDescent="0.25">
      <c r="B99" s="54" t="str">
        <f t="shared" ref="B99:B118" si="24">B41</f>
        <v>Sales Rep 1</v>
      </c>
      <c r="C99" s="106" t="str">
        <f t="shared" ref="C99:D118" si="25">IF(C41="","",C41)</f>
        <v>Senior AE</v>
      </c>
      <c r="D99" s="263">
        <f t="shared" si="25"/>
        <v>44713</v>
      </c>
      <c r="E99" s="263"/>
      <c r="F99" s="80">
        <f>IF(ISBLANK(F41),"",F41*$C$32)</f>
        <v>59499.999999999993</v>
      </c>
      <c r="G99" s="80">
        <f t="shared" ref="G99:Q99" si="26">IF(ISBLANK(G41),"",G41*$C$32)</f>
        <v>59499.999999999993</v>
      </c>
      <c r="H99" s="80">
        <f t="shared" si="26"/>
        <v>59499.999999999993</v>
      </c>
      <c r="I99" s="80" t="str">
        <f t="shared" si="26"/>
        <v/>
      </c>
      <c r="J99" s="80" t="str">
        <f t="shared" si="26"/>
        <v/>
      </c>
      <c r="K99" s="80" t="str">
        <f t="shared" si="26"/>
        <v/>
      </c>
      <c r="L99" s="80" t="str">
        <f t="shared" si="26"/>
        <v/>
      </c>
      <c r="M99" s="80" t="str">
        <f t="shared" si="26"/>
        <v/>
      </c>
      <c r="N99" s="80" t="str">
        <f t="shared" si="26"/>
        <v/>
      </c>
      <c r="O99" s="80" t="str">
        <f t="shared" si="26"/>
        <v/>
      </c>
      <c r="P99" s="80" t="str">
        <f t="shared" si="26"/>
        <v/>
      </c>
      <c r="Q99" s="80" t="str">
        <f t="shared" si="26"/>
        <v/>
      </c>
      <c r="R99" s="62">
        <f>SUM(F99:H99)</f>
        <v>178499.99999999997</v>
      </c>
      <c r="S99" s="63">
        <f>SUM(I99:K99)</f>
        <v>0</v>
      </c>
      <c r="T99" s="63">
        <f>SUM(L99:N99)</f>
        <v>0</v>
      </c>
      <c r="U99" s="63">
        <f>SUM(O99:Q99)</f>
        <v>0</v>
      </c>
      <c r="V99" s="62">
        <f t="shared" ref="V99:V118" si="27">SUM(F99:Q99)</f>
        <v>178499.99999999997</v>
      </c>
      <c r="W99" s="70">
        <f t="shared" ref="W99:W118" si="28">SUMIFS($F99:$Q99,$F$98:$Q$98,"&gt;="&amp;DATE(V$98,1,1),$F$98:$Q$98,"&lt;="&amp;$C$9)</f>
        <v>178499.99999999997</v>
      </c>
    </row>
    <row r="100" spans="2:23" x14ac:dyDescent="0.25">
      <c r="B100" s="54" t="str">
        <f t="shared" si="24"/>
        <v>Sales Rep 2</v>
      </c>
      <c r="C100" s="106" t="str">
        <f t="shared" si="25"/>
        <v>Senior AE</v>
      </c>
      <c r="D100" s="263">
        <f t="shared" si="25"/>
        <v>44713</v>
      </c>
      <c r="E100" s="263"/>
      <c r="F100" s="80">
        <f t="shared" ref="F100:Q100" si="29">IF(ISBLANK(F42),"",F42*$C$32)</f>
        <v>59499.999999999993</v>
      </c>
      <c r="G100" s="80">
        <f t="shared" si="29"/>
        <v>59499.999999999993</v>
      </c>
      <c r="H100" s="80">
        <f t="shared" si="29"/>
        <v>59499.999999999993</v>
      </c>
      <c r="I100" s="80">
        <f t="shared" si="29"/>
        <v>59499.999999999993</v>
      </c>
      <c r="J100" s="80">
        <f t="shared" si="29"/>
        <v>59499.999999999993</v>
      </c>
      <c r="K100" s="80">
        <f t="shared" si="29"/>
        <v>59499.999999999993</v>
      </c>
      <c r="L100" s="80">
        <f t="shared" si="29"/>
        <v>59499.999999999993</v>
      </c>
      <c r="M100" s="80">
        <f t="shared" si="29"/>
        <v>59499.999999999993</v>
      </c>
      <c r="N100" s="80">
        <f t="shared" si="29"/>
        <v>59499.999999999993</v>
      </c>
      <c r="O100" s="80">
        <f t="shared" si="29"/>
        <v>59499.999999999993</v>
      </c>
      <c r="P100" s="80">
        <f t="shared" si="29"/>
        <v>59499.999999999993</v>
      </c>
      <c r="Q100" s="80">
        <f t="shared" si="29"/>
        <v>59499.999999999993</v>
      </c>
      <c r="R100" s="62">
        <f t="shared" ref="R100:R118" si="30">SUM(F100:H100)</f>
        <v>178499.99999999997</v>
      </c>
      <c r="S100" s="63">
        <f t="shared" ref="S100:S118" si="31">SUM(I100:K100)</f>
        <v>178499.99999999997</v>
      </c>
      <c r="T100" s="63">
        <f t="shared" ref="T100:T118" si="32">SUM(L100:N100)</f>
        <v>178499.99999999997</v>
      </c>
      <c r="U100" s="63">
        <f t="shared" ref="U100:U118" si="33">SUM(O100:Q100)</f>
        <v>178499.99999999997</v>
      </c>
      <c r="V100" s="62">
        <f t="shared" si="27"/>
        <v>713999.99999999988</v>
      </c>
      <c r="W100" s="70">
        <f t="shared" si="28"/>
        <v>356999.99999999994</v>
      </c>
    </row>
    <row r="101" spans="2:23" x14ac:dyDescent="0.25">
      <c r="B101" s="54" t="str">
        <f t="shared" si="24"/>
        <v>Sales Rep 3</v>
      </c>
      <c r="C101" s="106" t="str">
        <f t="shared" si="25"/>
        <v>Senior AE</v>
      </c>
      <c r="D101" s="263">
        <f t="shared" si="25"/>
        <v>44927</v>
      </c>
      <c r="E101" s="263"/>
      <c r="F101" s="80">
        <f t="shared" ref="F101:Q101" si="34">IF(ISBLANK(F43),"",F43*$C$32)</f>
        <v>0</v>
      </c>
      <c r="G101" s="80">
        <f t="shared" si="34"/>
        <v>21000</v>
      </c>
      <c r="H101" s="80">
        <f t="shared" si="34"/>
        <v>35000</v>
      </c>
      <c r="I101" s="80">
        <f t="shared" si="34"/>
        <v>45500</v>
      </c>
      <c r="J101" s="80">
        <f t="shared" si="34"/>
        <v>59499.999999999993</v>
      </c>
      <c r="K101" s="80">
        <f t="shared" si="34"/>
        <v>59499.999999999993</v>
      </c>
      <c r="L101" s="80">
        <f t="shared" si="34"/>
        <v>59499.999999999993</v>
      </c>
      <c r="M101" s="80">
        <f t="shared" si="34"/>
        <v>59499.999999999993</v>
      </c>
      <c r="N101" s="80">
        <f t="shared" si="34"/>
        <v>59499.999999999993</v>
      </c>
      <c r="O101" s="80">
        <f t="shared" si="34"/>
        <v>59499.999999999993</v>
      </c>
      <c r="P101" s="80">
        <f t="shared" si="34"/>
        <v>59499.999999999993</v>
      </c>
      <c r="Q101" s="80">
        <f t="shared" si="34"/>
        <v>59499.999999999993</v>
      </c>
      <c r="R101" s="62">
        <f t="shared" si="30"/>
        <v>56000</v>
      </c>
      <c r="S101" s="63">
        <f t="shared" si="31"/>
        <v>164500</v>
      </c>
      <c r="T101" s="63">
        <f t="shared" si="32"/>
        <v>178499.99999999997</v>
      </c>
      <c r="U101" s="63">
        <f t="shared" si="33"/>
        <v>178499.99999999997</v>
      </c>
      <c r="V101" s="62">
        <f t="shared" si="27"/>
        <v>577500</v>
      </c>
      <c r="W101" s="70">
        <f t="shared" si="28"/>
        <v>220500</v>
      </c>
    </row>
    <row r="102" spans="2:23" x14ac:dyDescent="0.25">
      <c r="B102" s="54" t="str">
        <f t="shared" si="24"/>
        <v>Sales Rep 4</v>
      </c>
      <c r="C102" s="106" t="str">
        <f t="shared" si="25"/>
        <v>Jr AE</v>
      </c>
      <c r="D102" s="263">
        <f t="shared" si="25"/>
        <v>44986</v>
      </c>
      <c r="E102" s="263"/>
      <c r="F102" s="80" t="str">
        <f t="shared" ref="F102:Q102" si="35">IF(ISBLANK(F44),"",F44*$C$32)</f>
        <v/>
      </c>
      <c r="G102" s="80" t="str">
        <f t="shared" si="35"/>
        <v/>
      </c>
      <c r="H102" s="80">
        <f t="shared" si="35"/>
        <v>0</v>
      </c>
      <c r="I102" s="80">
        <f t="shared" si="35"/>
        <v>7000</v>
      </c>
      <c r="J102" s="80">
        <f t="shared" si="35"/>
        <v>17500</v>
      </c>
      <c r="K102" s="80">
        <f t="shared" si="35"/>
        <v>24500</v>
      </c>
      <c r="L102" s="80">
        <f t="shared" si="35"/>
        <v>29399.999999999996</v>
      </c>
      <c r="M102" s="80">
        <f t="shared" si="35"/>
        <v>29399.999999999996</v>
      </c>
      <c r="N102" s="80">
        <f t="shared" si="35"/>
        <v>29399.999999999996</v>
      </c>
      <c r="O102" s="80">
        <f t="shared" si="35"/>
        <v>29399.999999999996</v>
      </c>
      <c r="P102" s="80">
        <f t="shared" si="35"/>
        <v>29399.999999999996</v>
      </c>
      <c r="Q102" s="80">
        <f t="shared" si="35"/>
        <v>29399.999999999996</v>
      </c>
      <c r="R102" s="62">
        <f t="shared" si="30"/>
        <v>0</v>
      </c>
      <c r="S102" s="63">
        <f t="shared" si="31"/>
        <v>49000</v>
      </c>
      <c r="T102" s="63">
        <f t="shared" si="32"/>
        <v>88199.999999999985</v>
      </c>
      <c r="U102" s="63">
        <f t="shared" si="33"/>
        <v>88199.999999999985</v>
      </c>
      <c r="V102" s="62">
        <f t="shared" si="27"/>
        <v>225400</v>
      </c>
      <c r="W102" s="70">
        <f t="shared" si="28"/>
        <v>49000</v>
      </c>
    </row>
    <row r="103" spans="2:23" x14ac:dyDescent="0.25">
      <c r="B103" s="54" t="str">
        <f t="shared" si="24"/>
        <v>Sales Rep 5</v>
      </c>
      <c r="C103" s="106" t="str">
        <f t="shared" si="25"/>
        <v>Jr AE</v>
      </c>
      <c r="D103" s="263">
        <f t="shared" si="25"/>
        <v>44986</v>
      </c>
      <c r="E103" s="263"/>
      <c r="F103" s="80" t="str">
        <f t="shared" ref="F103:Q103" si="36">IF(ISBLANK(F45),"",F45*$C$32)</f>
        <v/>
      </c>
      <c r="G103" s="80" t="str">
        <f t="shared" si="36"/>
        <v/>
      </c>
      <c r="H103" s="80">
        <f t="shared" si="36"/>
        <v>0</v>
      </c>
      <c r="I103" s="80">
        <f t="shared" si="36"/>
        <v>7000</v>
      </c>
      <c r="J103" s="80">
        <f t="shared" si="36"/>
        <v>17500</v>
      </c>
      <c r="K103" s="80">
        <f t="shared" si="36"/>
        <v>24500</v>
      </c>
      <c r="L103" s="80">
        <f t="shared" si="36"/>
        <v>29399.999999999996</v>
      </c>
      <c r="M103" s="80">
        <f t="shared" si="36"/>
        <v>29399.999999999996</v>
      </c>
      <c r="N103" s="80">
        <f t="shared" si="36"/>
        <v>29399.999999999996</v>
      </c>
      <c r="O103" s="80">
        <f t="shared" si="36"/>
        <v>29399.999999999996</v>
      </c>
      <c r="P103" s="80">
        <f t="shared" si="36"/>
        <v>29399.999999999996</v>
      </c>
      <c r="Q103" s="80">
        <f t="shared" si="36"/>
        <v>29399.999999999996</v>
      </c>
      <c r="R103" s="62">
        <f t="shared" si="30"/>
        <v>0</v>
      </c>
      <c r="S103" s="63">
        <f t="shared" si="31"/>
        <v>49000</v>
      </c>
      <c r="T103" s="63">
        <f t="shared" si="32"/>
        <v>88199.999999999985</v>
      </c>
      <c r="U103" s="63">
        <f t="shared" si="33"/>
        <v>88199.999999999985</v>
      </c>
      <c r="V103" s="62">
        <f t="shared" si="27"/>
        <v>225400</v>
      </c>
      <c r="W103" s="70">
        <f t="shared" si="28"/>
        <v>49000</v>
      </c>
    </row>
    <row r="104" spans="2:23" x14ac:dyDescent="0.25">
      <c r="B104" s="54" t="str">
        <f t="shared" si="24"/>
        <v>Sales Rep 6</v>
      </c>
      <c r="C104" s="106" t="str">
        <f t="shared" si="25"/>
        <v>Jr AE</v>
      </c>
      <c r="D104" s="263">
        <f t="shared" si="25"/>
        <v>45078</v>
      </c>
      <c r="E104" s="263"/>
      <c r="F104" s="80" t="str">
        <f t="shared" ref="F104:Q104" si="37">IF(ISBLANK(F46),"",F46*$C$32)</f>
        <v/>
      </c>
      <c r="G104" s="80" t="str">
        <f t="shared" si="37"/>
        <v/>
      </c>
      <c r="H104" s="80" t="str">
        <f t="shared" si="37"/>
        <v/>
      </c>
      <c r="I104" s="80" t="str">
        <f t="shared" si="37"/>
        <v/>
      </c>
      <c r="J104" s="80" t="str">
        <f t="shared" si="37"/>
        <v/>
      </c>
      <c r="K104" s="80">
        <f t="shared" si="37"/>
        <v>0</v>
      </c>
      <c r="L104" s="80">
        <f t="shared" si="37"/>
        <v>7000</v>
      </c>
      <c r="M104" s="80">
        <f t="shared" si="37"/>
        <v>17500</v>
      </c>
      <c r="N104" s="80">
        <f t="shared" si="37"/>
        <v>24500</v>
      </c>
      <c r="O104" s="80">
        <f t="shared" si="37"/>
        <v>29399.999999999996</v>
      </c>
      <c r="P104" s="80">
        <f t="shared" si="37"/>
        <v>29399.999999999996</v>
      </c>
      <c r="Q104" s="80">
        <f t="shared" si="37"/>
        <v>29399.999999999996</v>
      </c>
      <c r="R104" s="62">
        <f t="shared" si="30"/>
        <v>0</v>
      </c>
      <c r="S104" s="63">
        <f t="shared" si="31"/>
        <v>0</v>
      </c>
      <c r="T104" s="63">
        <f t="shared" si="32"/>
        <v>49000</v>
      </c>
      <c r="U104" s="63">
        <f t="shared" si="33"/>
        <v>88199.999999999985</v>
      </c>
      <c r="V104" s="62">
        <f t="shared" si="27"/>
        <v>137200</v>
      </c>
      <c r="W104" s="70">
        <f t="shared" si="28"/>
        <v>0</v>
      </c>
    </row>
    <row r="105" spans="2:23" x14ac:dyDescent="0.25">
      <c r="B105" s="54" t="str">
        <f t="shared" si="24"/>
        <v>Sales Rep 7</v>
      </c>
      <c r="C105" s="106" t="str">
        <f t="shared" si="25"/>
        <v>Jr AE</v>
      </c>
      <c r="D105" s="263">
        <f t="shared" si="25"/>
        <v>45078</v>
      </c>
      <c r="E105" s="263"/>
      <c r="F105" s="80" t="str">
        <f t="shared" ref="F105:Q105" si="38">IF(ISBLANK(F47),"",F47*$C$32)</f>
        <v/>
      </c>
      <c r="G105" s="80" t="str">
        <f t="shared" si="38"/>
        <v/>
      </c>
      <c r="H105" s="80" t="str">
        <f t="shared" si="38"/>
        <v/>
      </c>
      <c r="I105" s="80" t="str">
        <f t="shared" si="38"/>
        <v/>
      </c>
      <c r="J105" s="80" t="str">
        <f t="shared" si="38"/>
        <v/>
      </c>
      <c r="K105" s="80">
        <f t="shared" si="38"/>
        <v>0</v>
      </c>
      <c r="L105" s="80">
        <f t="shared" si="38"/>
        <v>7000</v>
      </c>
      <c r="M105" s="80">
        <f t="shared" si="38"/>
        <v>17500</v>
      </c>
      <c r="N105" s="80">
        <f t="shared" si="38"/>
        <v>24500</v>
      </c>
      <c r="O105" s="80">
        <f t="shared" si="38"/>
        <v>29399.999999999996</v>
      </c>
      <c r="P105" s="80">
        <f t="shared" si="38"/>
        <v>29399.999999999996</v>
      </c>
      <c r="Q105" s="80">
        <f t="shared" si="38"/>
        <v>29399.999999999996</v>
      </c>
      <c r="R105" s="62">
        <f t="shared" si="30"/>
        <v>0</v>
      </c>
      <c r="S105" s="63">
        <f t="shared" si="31"/>
        <v>0</v>
      </c>
      <c r="T105" s="63">
        <f t="shared" si="32"/>
        <v>49000</v>
      </c>
      <c r="U105" s="63">
        <f t="shared" si="33"/>
        <v>88199.999999999985</v>
      </c>
      <c r="V105" s="62">
        <f t="shared" si="27"/>
        <v>137200</v>
      </c>
      <c r="W105" s="70">
        <f t="shared" si="28"/>
        <v>0</v>
      </c>
    </row>
    <row r="106" spans="2:23" x14ac:dyDescent="0.25">
      <c r="B106" s="54" t="str">
        <f t="shared" si="24"/>
        <v>Sales Rep 8</v>
      </c>
      <c r="C106" s="106" t="str">
        <f t="shared" si="25"/>
        <v/>
      </c>
      <c r="D106" s="263" t="str">
        <f t="shared" si="25"/>
        <v/>
      </c>
      <c r="E106" s="263"/>
      <c r="F106" s="80" t="str">
        <f t="shared" ref="F106:Q106" si="39">IF(ISBLANK(F48),"",F48*$C$32)</f>
        <v/>
      </c>
      <c r="G106" s="80" t="str">
        <f t="shared" si="39"/>
        <v/>
      </c>
      <c r="H106" s="80" t="str">
        <f t="shared" si="39"/>
        <v/>
      </c>
      <c r="I106" s="80" t="str">
        <f t="shared" si="39"/>
        <v/>
      </c>
      <c r="J106" s="80" t="str">
        <f t="shared" si="39"/>
        <v/>
      </c>
      <c r="K106" s="80" t="str">
        <f t="shared" si="39"/>
        <v/>
      </c>
      <c r="L106" s="80" t="str">
        <f t="shared" si="39"/>
        <v/>
      </c>
      <c r="M106" s="80" t="str">
        <f t="shared" si="39"/>
        <v/>
      </c>
      <c r="N106" s="80" t="str">
        <f t="shared" si="39"/>
        <v/>
      </c>
      <c r="O106" s="80" t="str">
        <f t="shared" si="39"/>
        <v/>
      </c>
      <c r="P106" s="80" t="str">
        <f t="shared" si="39"/>
        <v/>
      </c>
      <c r="Q106" s="80" t="str">
        <f t="shared" si="39"/>
        <v/>
      </c>
      <c r="R106" s="62">
        <f t="shared" si="30"/>
        <v>0</v>
      </c>
      <c r="S106" s="63">
        <f t="shared" si="31"/>
        <v>0</v>
      </c>
      <c r="T106" s="63">
        <f t="shared" si="32"/>
        <v>0</v>
      </c>
      <c r="U106" s="63">
        <f t="shared" si="33"/>
        <v>0</v>
      </c>
      <c r="V106" s="62">
        <f t="shared" si="27"/>
        <v>0</v>
      </c>
      <c r="W106" s="70">
        <f t="shared" si="28"/>
        <v>0</v>
      </c>
    </row>
    <row r="107" spans="2:23" x14ac:dyDescent="0.25">
      <c r="B107" s="54" t="str">
        <f t="shared" si="24"/>
        <v>Sales Rep 9</v>
      </c>
      <c r="C107" s="106" t="str">
        <f t="shared" si="25"/>
        <v/>
      </c>
      <c r="D107" s="263" t="str">
        <f t="shared" si="25"/>
        <v/>
      </c>
      <c r="E107" s="263"/>
      <c r="F107" s="80" t="str">
        <f t="shared" ref="F107:Q107" si="40">IF(ISBLANK(F49),"",F49*$C$32)</f>
        <v/>
      </c>
      <c r="G107" s="80" t="str">
        <f t="shared" si="40"/>
        <v/>
      </c>
      <c r="H107" s="80" t="str">
        <f t="shared" si="40"/>
        <v/>
      </c>
      <c r="I107" s="80" t="str">
        <f t="shared" si="40"/>
        <v/>
      </c>
      <c r="J107" s="80" t="str">
        <f t="shared" si="40"/>
        <v/>
      </c>
      <c r="K107" s="80" t="str">
        <f t="shared" si="40"/>
        <v/>
      </c>
      <c r="L107" s="80" t="str">
        <f t="shared" si="40"/>
        <v/>
      </c>
      <c r="M107" s="80" t="str">
        <f t="shared" si="40"/>
        <v/>
      </c>
      <c r="N107" s="80" t="str">
        <f t="shared" si="40"/>
        <v/>
      </c>
      <c r="O107" s="80" t="str">
        <f t="shared" si="40"/>
        <v/>
      </c>
      <c r="P107" s="80" t="str">
        <f t="shared" si="40"/>
        <v/>
      </c>
      <c r="Q107" s="80" t="str">
        <f t="shared" si="40"/>
        <v/>
      </c>
      <c r="R107" s="62">
        <f t="shared" si="30"/>
        <v>0</v>
      </c>
      <c r="S107" s="63">
        <f t="shared" si="31"/>
        <v>0</v>
      </c>
      <c r="T107" s="63">
        <f t="shared" si="32"/>
        <v>0</v>
      </c>
      <c r="U107" s="63">
        <f t="shared" si="33"/>
        <v>0</v>
      </c>
      <c r="V107" s="62">
        <f t="shared" si="27"/>
        <v>0</v>
      </c>
      <c r="W107" s="70">
        <f t="shared" si="28"/>
        <v>0</v>
      </c>
    </row>
    <row r="108" spans="2:23" x14ac:dyDescent="0.25">
      <c r="B108" s="54" t="str">
        <f t="shared" si="24"/>
        <v>Sales Rep 10</v>
      </c>
      <c r="C108" s="106" t="str">
        <f t="shared" si="25"/>
        <v/>
      </c>
      <c r="D108" s="263" t="str">
        <f t="shared" si="25"/>
        <v/>
      </c>
      <c r="E108" s="263"/>
      <c r="F108" s="80" t="str">
        <f t="shared" ref="F108:Q108" si="41">IF(ISBLANK(F50),"",F50*$C$32)</f>
        <v/>
      </c>
      <c r="G108" s="80" t="str">
        <f t="shared" si="41"/>
        <v/>
      </c>
      <c r="H108" s="80" t="str">
        <f t="shared" si="41"/>
        <v/>
      </c>
      <c r="I108" s="80" t="str">
        <f t="shared" si="41"/>
        <v/>
      </c>
      <c r="J108" s="80" t="str">
        <f t="shared" si="41"/>
        <v/>
      </c>
      <c r="K108" s="80" t="str">
        <f t="shared" si="41"/>
        <v/>
      </c>
      <c r="L108" s="80" t="str">
        <f t="shared" si="41"/>
        <v/>
      </c>
      <c r="M108" s="80" t="str">
        <f t="shared" si="41"/>
        <v/>
      </c>
      <c r="N108" s="80" t="str">
        <f t="shared" si="41"/>
        <v/>
      </c>
      <c r="O108" s="80" t="str">
        <f t="shared" si="41"/>
        <v/>
      </c>
      <c r="P108" s="80" t="str">
        <f t="shared" si="41"/>
        <v/>
      </c>
      <c r="Q108" s="80" t="str">
        <f t="shared" si="41"/>
        <v/>
      </c>
      <c r="R108" s="62">
        <f t="shared" si="30"/>
        <v>0</v>
      </c>
      <c r="S108" s="63">
        <f t="shared" si="31"/>
        <v>0</v>
      </c>
      <c r="T108" s="63">
        <f t="shared" si="32"/>
        <v>0</v>
      </c>
      <c r="U108" s="63">
        <f t="shared" si="33"/>
        <v>0</v>
      </c>
      <c r="V108" s="62">
        <f t="shared" si="27"/>
        <v>0</v>
      </c>
      <c r="W108" s="70">
        <f t="shared" si="28"/>
        <v>0</v>
      </c>
    </row>
    <row r="109" spans="2:23" x14ac:dyDescent="0.25">
      <c r="B109" s="54" t="str">
        <f t="shared" si="24"/>
        <v>Sales Rep 11</v>
      </c>
      <c r="C109" s="106" t="str">
        <f t="shared" si="25"/>
        <v/>
      </c>
      <c r="D109" s="263" t="str">
        <f t="shared" si="25"/>
        <v/>
      </c>
      <c r="E109" s="263"/>
      <c r="F109" s="80" t="str">
        <f t="shared" ref="F109:Q109" si="42">IF(ISBLANK(F51),"",F51*$C$32)</f>
        <v/>
      </c>
      <c r="G109" s="80" t="str">
        <f t="shared" si="42"/>
        <v/>
      </c>
      <c r="H109" s="80" t="str">
        <f t="shared" si="42"/>
        <v/>
      </c>
      <c r="I109" s="80" t="str">
        <f t="shared" si="42"/>
        <v/>
      </c>
      <c r="J109" s="80" t="str">
        <f t="shared" si="42"/>
        <v/>
      </c>
      <c r="K109" s="80" t="str">
        <f t="shared" si="42"/>
        <v/>
      </c>
      <c r="L109" s="80" t="str">
        <f t="shared" si="42"/>
        <v/>
      </c>
      <c r="M109" s="80" t="str">
        <f t="shared" si="42"/>
        <v/>
      </c>
      <c r="N109" s="80" t="str">
        <f t="shared" si="42"/>
        <v/>
      </c>
      <c r="O109" s="80" t="str">
        <f t="shared" si="42"/>
        <v/>
      </c>
      <c r="P109" s="80" t="str">
        <f t="shared" si="42"/>
        <v/>
      </c>
      <c r="Q109" s="80" t="str">
        <f t="shared" si="42"/>
        <v/>
      </c>
      <c r="R109" s="62">
        <f t="shared" si="30"/>
        <v>0</v>
      </c>
      <c r="S109" s="63">
        <f t="shared" si="31"/>
        <v>0</v>
      </c>
      <c r="T109" s="63">
        <f t="shared" si="32"/>
        <v>0</v>
      </c>
      <c r="U109" s="63">
        <f t="shared" si="33"/>
        <v>0</v>
      </c>
      <c r="V109" s="62">
        <f t="shared" si="27"/>
        <v>0</v>
      </c>
      <c r="W109" s="70">
        <f t="shared" si="28"/>
        <v>0</v>
      </c>
    </row>
    <row r="110" spans="2:23" x14ac:dyDescent="0.25">
      <c r="B110" s="54" t="str">
        <f t="shared" si="24"/>
        <v>Sales Rep 12</v>
      </c>
      <c r="C110" s="106" t="str">
        <f t="shared" si="25"/>
        <v/>
      </c>
      <c r="D110" s="263" t="str">
        <f t="shared" si="25"/>
        <v/>
      </c>
      <c r="E110" s="263"/>
      <c r="F110" s="80" t="str">
        <f t="shared" ref="F110:Q110" si="43">IF(ISBLANK(F52),"",F52*$C$32)</f>
        <v/>
      </c>
      <c r="G110" s="80" t="str">
        <f t="shared" si="43"/>
        <v/>
      </c>
      <c r="H110" s="80" t="str">
        <f t="shared" si="43"/>
        <v/>
      </c>
      <c r="I110" s="80" t="str">
        <f t="shared" si="43"/>
        <v/>
      </c>
      <c r="J110" s="80" t="str">
        <f t="shared" si="43"/>
        <v/>
      </c>
      <c r="K110" s="80" t="str">
        <f t="shared" si="43"/>
        <v/>
      </c>
      <c r="L110" s="80" t="str">
        <f t="shared" si="43"/>
        <v/>
      </c>
      <c r="M110" s="80" t="str">
        <f t="shared" si="43"/>
        <v/>
      </c>
      <c r="N110" s="80" t="str">
        <f t="shared" si="43"/>
        <v/>
      </c>
      <c r="O110" s="80" t="str">
        <f t="shared" si="43"/>
        <v/>
      </c>
      <c r="P110" s="80" t="str">
        <f t="shared" si="43"/>
        <v/>
      </c>
      <c r="Q110" s="80" t="str">
        <f t="shared" si="43"/>
        <v/>
      </c>
      <c r="R110" s="62">
        <f t="shared" si="30"/>
        <v>0</v>
      </c>
      <c r="S110" s="63">
        <f t="shared" si="31"/>
        <v>0</v>
      </c>
      <c r="T110" s="63">
        <f t="shared" si="32"/>
        <v>0</v>
      </c>
      <c r="U110" s="63">
        <f t="shared" si="33"/>
        <v>0</v>
      </c>
      <c r="V110" s="62">
        <f t="shared" si="27"/>
        <v>0</v>
      </c>
      <c r="W110" s="70">
        <f t="shared" si="28"/>
        <v>0</v>
      </c>
    </row>
    <row r="111" spans="2:23" x14ac:dyDescent="0.25">
      <c r="B111" s="54" t="str">
        <f t="shared" si="24"/>
        <v>Sales Rep 13</v>
      </c>
      <c r="C111" s="106" t="str">
        <f t="shared" si="25"/>
        <v/>
      </c>
      <c r="D111" s="263" t="str">
        <f t="shared" si="25"/>
        <v/>
      </c>
      <c r="E111" s="263"/>
      <c r="F111" s="80" t="str">
        <f t="shared" ref="F111:Q111" si="44">IF(ISBLANK(F53),"",F53*$C$32)</f>
        <v/>
      </c>
      <c r="G111" s="80" t="str">
        <f t="shared" si="44"/>
        <v/>
      </c>
      <c r="H111" s="80" t="str">
        <f t="shared" si="44"/>
        <v/>
      </c>
      <c r="I111" s="80" t="str">
        <f t="shared" si="44"/>
        <v/>
      </c>
      <c r="J111" s="80" t="str">
        <f t="shared" si="44"/>
        <v/>
      </c>
      <c r="K111" s="80" t="str">
        <f t="shared" si="44"/>
        <v/>
      </c>
      <c r="L111" s="80" t="str">
        <f t="shared" si="44"/>
        <v/>
      </c>
      <c r="M111" s="80" t="str">
        <f t="shared" si="44"/>
        <v/>
      </c>
      <c r="N111" s="80" t="str">
        <f t="shared" si="44"/>
        <v/>
      </c>
      <c r="O111" s="80" t="str">
        <f t="shared" si="44"/>
        <v/>
      </c>
      <c r="P111" s="80" t="str">
        <f t="shared" si="44"/>
        <v/>
      </c>
      <c r="Q111" s="80" t="str">
        <f t="shared" si="44"/>
        <v/>
      </c>
      <c r="R111" s="62">
        <f t="shared" si="30"/>
        <v>0</v>
      </c>
      <c r="S111" s="63">
        <f t="shared" si="31"/>
        <v>0</v>
      </c>
      <c r="T111" s="63">
        <f t="shared" si="32"/>
        <v>0</v>
      </c>
      <c r="U111" s="63">
        <f t="shared" si="33"/>
        <v>0</v>
      </c>
      <c r="V111" s="62">
        <f t="shared" si="27"/>
        <v>0</v>
      </c>
      <c r="W111" s="70">
        <f t="shared" si="28"/>
        <v>0</v>
      </c>
    </row>
    <row r="112" spans="2:23" x14ac:dyDescent="0.25">
      <c r="B112" s="54" t="str">
        <f t="shared" si="24"/>
        <v>Sales Rep 14</v>
      </c>
      <c r="C112" s="106" t="str">
        <f t="shared" si="25"/>
        <v/>
      </c>
      <c r="D112" s="263" t="str">
        <f t="shared" si="25"/>
        <v/>
      </c>
      <c r="E112" s="263"/>
      <c r="F112" s="80" t="str">
        <f t="shared" ref="F112:Q112" si="45">IF(ISBLANK(F54),"",F54*$C$32)</f>
        <v/>
      </c>
      <c r="G112" s="80" t="str">
        <f t="shared" si="45"/>
        <v/>
      </c>
      <c r="H112" s="80" t="str">
        <f t="shared" si="45"/>
        <v/>
      </c>
      <c r="I112" s="80" t="str">
        <f t="shared" si="45"/>
        <v/>
      </c>
      <c r="J112" s="80" t="str">
        <f t="shared" si="45"/>
        <v/>
      </c>
      <c r="K112" s="80" t="str">
        <f t="shared" si="45"/>
        <v/>
      </c>
      <c r="L112" s="80" t="str">
        <f t="shared" si="45"/>
        <v/>
      </c>
      <c r="M112" s="80" t="str">
        <f t="shared" si="45"/>
        <v/>
      </c>
      <c r="N112" s="80" t="str">
        <f t="shared" si="45"/>
        <v/>
      </c>
      <c r="O112" s="80" t="str">
        <f t="shared" si="45"/>
        <v/>
      </c>
      <c r="P112" s="80" t="str">
        <f t="shared" si="45"/>
        <v/>
      </c>
      <c r="Q112" s="80" t="str">
        <f t="shared" si="45"/>
        <v/>
      </c>
      <c r="R112" s="62">
        <f t="shared" si="30"/>
        <v>0</v>
      </c>
      <c r="S112" s="63">
        <f t="shared" si="31"/>
        <v>0</v>
      </c>
      <c r="T112" s="63">
        <f t="shared" si="32"/>
        <v>0</v>
      </c>
      <c r="U112" s="63">
        <f t="shared" si="33"/>
        <v>0</v>
      </c>
      <c r="V112" s="62">
        <f t="shared" si="27"/>
        <v>0</v>
      </c>
      <c r="W112" s="70">
        <f t="shared" si="28"/>
        <v>0</v>
      </c>
    </row>
    <row r="113" spans="2:29" x14ac:dyDescent="0.25">
      <c r="B113" s="54" t="str">
        <f t="shared" si="24"/>
        <v>Sales Rep 15</v>
      </c>
      <c r="C113" s="106" t="str">
        <f t="shared" si="25"/>
        <v/>
      </c>
      <c r="D113" s="263" t="str">
        <f t="shared" si="25"/>
        <v/>
      </c>
      <c r="E113" s="263"/>
      <c r="F113" s="80" t="str">
        <f t="shared" ref="F113:Q113" si="46">IF(ISBLANK(F55),"",F55*$C$32)</f>
        <v/>
      </c>
      <c r="G113" s="80" t="str">
        <f t="shared" si="46"/>
        <v/>
      </c>
      <c r="H113" s="80" t="str">
        <f t="shared" si="46"/>
        <v/>
      </c>
      <c r="I113" s="80" t="str">
        <f t="shared" si="46"/>
        <v/>
      </c>
      <c r="J113" s="80" t="str">
        <f t="shared" si="46"/>
        <v/>
      </c>
      <c r="K113" s="80" t="str">
        <f t="shared" si="46"/>
        <v/>
      </c>
      <c r="L113" s="80" t="str">
        <f t="shared" si="46"/>
        <v/>
      </c>
      <c r="M113" s="80" t="str">
        <f t="shared" si="46"/>
        <v/>
      </c>
      <c r="N113" s="80" t="str">
        <f t="shared" si="46"/>
        <v/>
      </c>
      <c r="O113" s="80" t="str">
        <f t="shared" si="46"/>
        <v/>
      </c>
      <c r="P113" s="80" t="str">
        <f t="shared" si="46"/>
        <v/>
      </c>
      <c r="Q113" s="80" t="str">
        <f t="shared" si="46"/>
        <v/>
      </c>
      <c r="R113" s="62">
        <f t="shared" si="30"/>
        <v>0</v>
      </c>
      <c r="S113" s="63">
        <f t="shared" si="31"/>
        <v>0</v>
      </c>
      <c r="T113" s="63">
        <f t="shared" si="32"/>
        <v>0</v>
      </c>
      <c r="U113" s="63">
        <f t="shared" si="33"/>
        <v>0</v>
      </c>
      <c r="V113" s="62">
        <f t="shared" si="27"/>
        <v>0</v>
      </c>
      <c r="W113" s="70">
        <f t="shared" si="28"/>
        <v>0</v>
      </c>
    </row>
    <row r="114" spans="2:29" x14ac:dyDescent="0.25">
      <c r="B114" s="54" t="str">
        <f t="shared" si="24"/>
        <v>Sales Rep 16</v>
      </c>
      <c r="C114" s="106" t="str">
        <f t="shared" si="25"/>
        <v/>
      </c>
      <c r="D114" s="263" t="str">
        <f t="shared" si="25"/>
        <v/>
      </c>
      <c r="E114" s="263"/>
      <c r="F114" s="80" t="str">
        <f t="shared" ref="F114:Q114" si="47">IF(ISBLANK(F56),"",F56*$C$32)</f>
        <v/>
      </c>
      <c r="G114" s="80" t="str">
        <f t="shared" si="47"/>
        <v/>
      </c>
      <c r="H114" s="80" t="str">
        <f t="shared" si="47"/>
        <v/>
      </c>
      <c r="I114" s="80" t="str">
        <f t="shared" si="47"/>
        <v/>
      </c>
      <c r="J114" s="80" t="str">
        <f t="shared" si="47"/>
        <v/>
      </c>
      <c r="K114" s="80" t="str">
        <f t="shared" si="47"/>
        <v/>
      </c>
      <c r="L114" s="80" t="str">
        <f t="shared" si="47"/>
        <v/>
      </c>
      <c r="M114" s="80" t="str">
        <f t="shared" si="47"/>
        <v/>
      </c>
      <c r="N114" s="80" t="str">
        <f t="shared" si="47"/>
        <v/>
      </c>
      <c r="O114" s="80" t="str">
        <f t="shared" si="47"/>
        <v/>
      </c>
      <c r="P114" s="80" t="str">
        <f t="shared" si="47"/>
        <v/>
      </c>
      <c r="Q114" s="80" t="str">
        <f t="shared" si="47"/>
        <v/>
      </c>
      <c r="R114" s="62">
        <f t="shared" si="30"/>
        <v>0</v>
      </c>
      <c r="S114" s="63">
        <f t="shared" si="31"/>
        <v>0</v>
      </c>
      <c r="T114" s="63">
        <f t="shared" si="32"/>
        <v>0</v>
      </c>
      <c r="U114" s="63">
        <f t="shared" si="33"/>
        <v>0</v>
      </c>
      <c r="V114" s="62">
        <f t="shared" si="27"/>
        <v>0</v>
      </c>
      <c r="W114" s="70">
        <f t="shared" si="28"/>
        <v>0</v>
      </c>
    </row>
    <row r="115" spans="2:29" x14ac:dyDescent="0.25">
      <c r="B115" s="54" t="str">
        <f t="shared" si="24"/>
        <v>Sales Rep 17</v>
      </c>
      <c r="C115" s="106" t="str">
        <f t="shared" si="25"/>
        <v/>
      </c>
      <c r="D115" s="263" t="str">
        <f t="shared" si="25"/>
        <v/>
      </c>
      <c r="E115" s="263"/>
      <c r="F115" s="80" t="str">
        <f t="shared" ref="F115:Q115" si="48">IF(ISBLANK(F57),"",F57*$C$32)</f>
        <v/>
      </c>
      <c r="G115" s="80" t="str">
        <f t="shared" si="48"/>
        <v/>
      </c>
      <c r="H115" s="80" t="str">
        <f t="shared" si="48"/>
        <v/>
      </c>
      <c r="I115" s="80" t="str">
        <f t="shared" si="48"/>
        <v/>
      </c>
      <c r="J115" s="80" t="str">
        <f t="shared" si="48"/>
        <v/>
      </c>
      <c r="K115" s="80" t="str">
        <f t="shared" si="48"/>
        <v/>
      </c>
      <c r="L115" s="80" t="str">
        <f t="shared" si="48"/>
        <v/>
      </c>
      <c r="M115" s="80" t="str">
        <f t="shared" si="48"/>
        <v/>
      </c>
      <c r="N115" s="80" t="str">
        <f t="shared" si="48"/>
        <v/>
      </c>
      <c r="O115" s="80" t="str">
        <f t="shared" si="48"/>
        <v/>
      </c>
      <c r="P115" s="80" t="str">
        <f t="shared" si="48"/>
        <v/>
      </c>
      <c r="Q115" s="80" t="str">
        <f t="shared" si="48"/>
        <v/>
      </c>
      <c r="R115" s="62">
        <f t="shared" si="30"/>
        <v>0</v>
      </c>
      <c r="S115" s="63">
        <f t="shared" si="31"/>
        <v>0</v>
      </c>
      <c r="T115" s="63">
        <f t="shared" si="32"/>
        <v>0</v>
      </c>
      <c r="U115" s="63">
        <f t="shared" si="33"/>
        <v>0</v>
      </c>
      <c r="V115" s="62">
        <f t="shared" si="27"/>
        <v>0</v>
      </c>
      <c r="W115" s="70">
        <f t="shared" si="28"/>
        <v>0</v>
      </c>
    </row>
    <row r="116" spans="2:29" x14ac:dyDescent="0.25">
      <c r="B116" s="54" t="str">
        <f t="shared" si="24"/>
        <v>Sales Rep 18</v>
      </c>
      <c r="C116" s="106" t="str">
        <f t="shared" si="25"/>
        <v/>
      </c>
      <c r="D116" s="263" t="str">
        <f t="shared" si="25"/>
        <v/>
      </c>
      <c r="E116" s="263"/>
      <c r="F116" s="80" t="str">
        <f t="shared" ref="F116:Q116" si="49">IF(ISBLANK(F58),"",F58*$C$32)</f>
        <v/>
      </c>
      <c r="G116" s="80" t="str">
        <f t="shared" si="49"/>
        <v/>
      </c>
      <c r="H116" s="80" t="str">
        <f t="shared" si="49"/>
        <v/>
      </c>
      <c r="I116" s="80" t="str">
        <f t="shared" si="49"/>
        <v/>
      </c>
      <c r="J116" s="80" t="str">
        <f t="shared" si="49"/>
        <v/>
      </c>
      <c r="K116" s="80" t="str">
        <f t="shared" si="49"/>
        <v/>
      </c>
      <c r="L116" s="80" t="str">
        <f t="shared" si="49"/>
        <v/>
      </c>
      <c r="M116" s="80" t="str">
        <f t="shared" si="49"/>
        <v/>
      </c>
      <c r="N116" s="80" t="str">
        <f t="shared" si="49"/>
        <v/>
      </c>
      <c r="O116" s="80" t="str">
        <f t="shared" si="49"/>
        <v/>
      </c>
      <c r="P116" s="80" t="str">
        <f t="shared" si="49"/>
        <v/>
      </c>
      <c r="Q116" s="80" t="str">
        <f t="shared" si="49"/>
        <v/>
      </c>
      <c r="R116" s="62">
        <f t="shared" si="30"/>
        <v>0</v>
      </c>
      <c r="S116" s="63">
        <f t="shared" si="31"/>
        <v>0</v>
      </c>
      <c r="T116" s="63">
        <f t="shared" si="32"/>
        <v>0</v>
      </c>
      <c r="U116" s="63">
        <f t="shared" si="33"/>
        <v>0</v>
      </c>
      <c r="V116" s="62">
        <f t="shared" si="27"/>
        <v>0</v>
      </c>
      <c r="W116" s="70">
        <f t="shared" si="28"/>
        <v>0</v>
      </c>
    </row>
    <row r="117" spans="2:29" x14ac:dyDescent="0.25">
      <c r="B117" s="54" t="str">
        <f t="shared" si="24"/>
        <v>Sales Rep 19</v>
      </c>
      <c r="C117" s="106" t="str">
        <f t="shared" si="25"/>
        <v/>
      </c>
      <c r="D117" s="263" t="str">
        <f t="shared" si="25"/>
        <v/>
      </c>
      <c r="E117" s="263"/>
      <c r="F117" s="80" t="str">
        <f t="shared" ref="F117:Q117" si="50">IF(ISBLANK(F59),"",F59*$C$32)</f>
        <v/>
      </c>
      <c r="G117" s="80" t="str">
        <f t="shared" si="50"/>
        <v/>
      </c>
      <c r="H117" s="80" t="str">
        <f t="shared" si="50"/>
        <v/>
      </c>
      <c r="I117" s="80" t="str">
        <f t="shared" si="50"/>
        <v/>
      </c>
      <c r="J117" s="80" t="str">
        <f t="shared" si="50"/>
        <v/>
      </c>
      <c r="K117" s="80" t="str">
        <f t="shared" si="50"/>
        <v/>
      </c>
      <c r="L117" s="80" t="str">
        <f t="shared" si="50"/>
        <v/>
      </c>
      <c r="M117" s="80" t="str">
        <f t="shared" si="50"/>
        <v/>
      </c>
      <c r="N117" s="80" t="str">
        <f t="shared" si="50"/>
        <v/>
      </c>
      <c r="O117" s="80" t="str">
        <f t="shared" si="50"/>
        <v/>
      </c>
      <c r="P117" s="80" t="str">
        <f t="shared" si="50"/>
        <v/>
      </c>
      <c r="Q117" s="80" t="str">
        <f t="shared" si="50"/>
        <v/>
      </c>
      <c r="R117" s="62">
        <f t="shared" si="30"/>
        <v>0</v>
      </c>
      <c r="S117" s="63">
        <f t="shared" si="31"/>
        <v>0</v>
      </c>
      <c r="T117" s="63">
        <f t="shared" si="32"/>
        <v>0</v>
      </c>
      <c r="U117" s="63">
        <f t="shared" si="33"/>
        <v>0</v>
      </c>
      <c r="V117" s="62">
        <f t="shared" si="27"/>
        <v>0</v>
      </c>
      <c r="W117" s="70">
        <f t="shared" si="28"/>
        <v>0</v>
      </c>
    </row>
    <row r="118" spans="2:29" x14ac:dyDescent="0.25">
      <c r="B118" s="54" t="str">
        <f t="shared" si="24"/>
        <v>Sales Rep 20</v>
      </c>
      <c r="C118" s="106" t="str">
        <f t="shared" si="25"/>
        <v/>
      </c>
      <c r="D118" s="263" t="str">
        <f t="shared" si="25"/>
        <v/>
      </c>
      <c r="E118" s="263"/>
      <c r="F118" s="80" t="str">
        <f t="shared" ref="F118:Q118" si="51">IF(ISBLANK(F60),"",F60*$C$32)</f>
        <v/>
      </c>
      <c r="G118" s="80" t="str">
        <f t="shared" si="51"/>
        <v/>
      </c>
      <c r="H118" s="80" t="str">
        <f t="shared" si="51"/>
        <v/>
      </c>
      <c r="I118" s="80" t="str">
        <f t="shared" si="51"/>
        <v/>
      </c>
      <c r="J118" s="80" t="str">
        <f t="shared" si="51"/>
        <v/>
      </c>
      <c r="K118" s="80" t="str">
        <f t="shared" si="51"/>
        <v/>
      </c>
      <c r="L118" s="80" t="str">
        <f t="shared" si="51"/>
        <v/>
      </c>
      <c r="M118" s="80" t="str">
        <f t="shared" si="51"/>
        <v/>
      </c>
      <c r="N118" s="80" t="str">
        <f t="shared" si="51"/>
        <v/>
      </c>
      <c r="O118" s="80" t="str">
        <f t="shared" si="51"/>
        <v/>
      </c>
      <c r="P118" s="80" t="str">
        <f t="shared" si="51"/>
        <v/>
      </c>
      <c r="Q118" s="80" t="str">
        <f t="shared" si="51"/>
        <v/>
      </c>
      <c r="R118" s="62">
        <f t="shared" si="30"/>
        <v>0</v>
      </c>
      <c r="S118" s="63">
        <f t="shared" si="31"/>
        <v>0</v>
      </c>
      <c r="T118" s="63">
        <f t="shared" si="32"/>
        <v>0</v>
      </c>
      <c r="U118" s="63">
        <f t="shared" si="33"/>
        <v>0</v>
      </c>
      <c r="V118" s="62">
        <f t="shared" si="27"/>
        <v>0</v>
      </c>
      <c r="W118" s="70">
        <f t="shared" si="28"/>
        <v>0</v>
      </c>
    </row>
    <row r="119" spans="2:29" x14ac:dyDescent="0.25">
      <c r="B119" s="81" t="s">
        <v>62</v>
      </c>
      <c r="C119" s="104"/>
      <c r="D119" s="107"/>
      <c r="E119" s="107"/>
      <c r="F119" s="64">
        <f>SUM(F99:F118)</f>
        <v>118999.99999999999</v>
      </c>
      <c r="G119" s="64">
        <f t="shared" ref="G119:Q119" si="52">SUM(G99:G118)</f>
        <v>140000</v>
      </c>
      <c r="H119" s="64">
        <f t="shared" si="52"/>
        <v>154000</v>
      </c>
      <c r="I119" s="64">
        <f t="shared" si="52"/>
        <v>119000</v>
      </c>
      <c r="J119" s="64">
        <f t="shared" si="52"/>
        <v>154000</v>
      </c>
      <c r="K119" s="64">
        <f t="shared" si="52"/>
        <v>168000</v>
      </c>
      <c r="L119" s="64">
        <f t="shared" si="52"/>
        <v>191799.99999999997</v>
      </c>
      <c r="M119" s="64">
        <f t="shared" si="52"/>
        <v>212799.99999999997</v>
      </c>
      <c r="N119" s="64">
        <f t="shared" si="52"/>
        <v>226799.99999999997</v>
      </c>
      <c r="O119" s="64">
        <f t="shared" si="52"/>
        <v>236599.99999999997</v>
      </c>
      <c r="P119" s="64">
        <f t="shared" si="52"/>
        <v>236599.99999999997</v>
      </c>
      <c r="Q119" s="64">
        <f t="shared" si="52"/>
        <v>236599.99999999997</v>
      </c>
      <c r="R119" s="65">
        <f t="shared" ref="R119:W119" si="53">SUM(R99:R118)</f>
        <v>412999.99999999994</v>
      </c>
      <c r="S119" s="64">
        <f t="shared" si="53"/>
        <v>441000</v>
      </c>
      <c r="T119" s="64">
        <f t="shared" si="53"/>
        <v>631399.99999999988</v>
      </c>
      <c r="U119" s="64">
        <f t="shared" si="53"/>
        <v>709799.99999999988</v>
      </c>
      <c r="V119" s="65">
        <f t="shared" si="53"/>
        <v>2195200</v>
      </c>
      <c r="W119" s="82">
        <f t="shared" si="53"/>
        <v>853999.99999999988</v>
      </c>
    </row>
    <row r="120" spans="2:29" ht="15.75" thickBot="1" x14ac:dyDescent="0.3">
      <c r="B120" s="83" t="s">
        <v>58</v>
      </c>
      <c r="C120" s="110"/>
      <c r="D120" s="357"/>
      <c r="E120" s="357"/>
      <c r="F120" s="71">
        <f t="shared" ref="F120:W120" si="54">F119/F31</f>
        <v>0.95199999999999985</v>
      </c>
      <c r="G120" s="71">
        <f t="shared" si="54"/>
        <v>1.1200000000000001</v>
      </c>
      <c r="H120" s="71">
        <f t="shared" si="54"/>
        <v>1.232</v>
      </c>
      <c r="I120" s="71">
        <f t="shared" si="54"/>
        <v>0.79333333333333333</v>
      </c>
      <c r="J120" s="71">
        <f t="shared" si="54"/>
        <v>1.0266666666666666</v>
      </c>
      <c r="K120" s="71">
        <f t="shared" si="54"/>
        <v>1.1200000000000001</v>
      </c>
      <c r="L120" s="71">
        <f t="shared" si="54"/>
        <v>0.95899999999999985</v>
      </c>
      <c r="M120" s="71">
        <f t="shared" si="54"/>
        <v>1.0639999999999998</v>
      </c>
      <c r="N120" s="71">
        <f t="shared" si="54"/>
        <v>1.1339999999999999</v>
      </c>
      <c r="O120" s="71">
        <f t="shared" si="54"/>
        <v>0.94639999999999991</v>
      </c>
      <c r="P120" s="71">
        <f t="shared" si="54"/>
        <v>0.94639999999999991</v>
      </c>
      <c r="Q120" s="71">
        <f t="shared" si="54"/>
        <v>0.94639999999999991</v>
      </c>
      <c r="R120" s="111">
        <f t="shared" si="54"/>
        <v>1.1013333333333333</v>
      </c>
      <c r="S120" s="71">
        <f t="shared" si="54"/>
        <v>0.98</v>
      </c>
      <c r="T120" s="71">
        <f t="shared" si="54"/>
        <v>1.0523333333333331</v>
      </c>
      <c r="U120" s="71">
        <f t="shared" si="54"/>
        <v>0.9463999999999998</v>
      </c>
      <c r="V120" s="111">
        <f t="shared" si="54"/>
        <v>1.0092873563218392</v>
      </c>
      <c r="W120" s="112">
        <f t="shared" si="54"/>
        <v>1.0351515151515149</v>
      </c>
      <c r="AA120" s="1"/>
      <c r="AB120" s="1"/>
      <c r="AC120" s="1"/>
    </row>
    <row r="121" spans="2:29" ht="15.75" thickBot="1" x14ac:dyDescent="0.3">
      <c r="B121" s="46"/>
      <c r="C121" s="106"/>
      <c r="D121" s="106"/>
      <c r="E121" s="106"/>
      <c r="F121" s="66"/>
      <c r="G121" s="66"/>
      <c r="H121" s="66"/>
      <c r="I121" s="66"/>
      <c r="J121" s="66"/>
      <c r="K121" s="66"/>
      <c r="L121" s="66"/>
      <c r="M121" s="66"/>
      <c r="N121" s="66"/>
      <c r="O121" s="66"/>
      <c r="P121" s="66"/>
      <c r="Q121" s="66"/>
      <c r="R121" s="31"/>
      <c r="S121" s="31"/>
      <c r="T121" s="31"/>
      <c r="U121" s="31"/>
      <c r="V121" s="31"/>
      <c r="W121" s="31"/>
    </row>
    <row r="122" spans="2:29" x14ac:dyDescent="0.25">
      <c r="B122" s="302" t="s">
        <v>60</v>
      </c>
      <c r="C122" s="303"/>
      <c r="D122" s="303"/>
      <c r="E122" s="303"/>
      <c r="F122" s="304"/>
      <c r="G122" s="304"/>
      <c r="H122" s="304"/>
      <c r="I122" s="304"/>
      <c r="J122" s="304"/>
      <c r="K122" s="304"/>
      <c r="L122" s="304"/>
      <c r="M122" s="304"/>
      <c r="N122" s="304"/>
      <c r="O122" s="304"/>
      <c r="P122" s="304"/>
      <c r="Q122" s="304"/>
      <c r="R122" s="304"/>
      <c r="S122" s="304"/>
      <c r="T122" s="304"/>
      <c r="U122" s="304"/>
      <c r="V122" s="304"/>
      <c r="W122" s="305"/>
    </row>
    <row r="123" spans="2:29" x14ac:dyDescent="0.25">
      <c r="B123" s="307" t="s">
        <v>96</v>
      </c>
      <c r="C123" s="308"/>
      <c r="D123" s="309"/>
      <c r="E123" s="309"/>
      <c r="F123" s="310"/>
      <c r="G123" s="309"/>
      <c r="H123" s="309"/>
      <c r="I123" s="309"/>
      <c r="J123" s="309"/>
      <c r="K123" s="309"/>
      <c r="L123" s="309"/>
      <c r="M123" s="309"/>
      <c r="N123" s="309"/>
      <c r="O123" s="309"/>
      <c r="P123" s="309"/>
      <c r="Q123" s="309"/>
      <c r="R123" s="309"/>
      <c r="S123" s="309"/>
      <c r="T123" s="309"/>
      <c r="U123" s="309"/>
      <c r="V123" s="309"/>
      <c r="W123" s="311"/>
    </row>
    <row r="124" spans="2:29" x14ac:dyDescent="0.25">
      <c r="B124" s="295"/>
      <c r="C124" s="358"/>
      <c r="D124" s="358"/>
      <c r="E124" s="358"/>
      <c r="F124" s="359" t="str">
        <f>IF(Inputs!$C$9&gt;F$152,"Actual","Expected")</f>
        <v>Actual</v>
      </c>
      <c r="G124" s="359" t="str">
        <f>IF(Inputs!$C$9&gt;G$152,"Actual","Expected")</f>
        <v>Actual</v>
      </c>
      <c r="H124" s="359" t="str">
        <f>IF(Inputs!$C$9&gt;H$152,"Actual","Expected")</f>
        <v>Actual</v>
      </c>
      <c r="I124" s="359" t="str">
        <f>IF(Inputs!$C$9&gt;I$152,"Actual","Expected")</f>
        <v>Actual</v>
      </c>
      <c r="J124" s="359" t="str">
        <f>IF(Inputs!$C$9&gt;J$152,"Actual","Expected")</f>
        <v>Actual</v>
      </c>
      <c r="K124" s="359" t="str">
        <f>IF(Inputs!$C$9&gt;K$152,"Actual","Expected")</f>
        <v>Actual</v>
      </c>
      <c r="L124" s="359" t="str">
        <f>IF(Inputs!$C$9&gt;L$152,"Actual","Expected")</f>
        <v>Expected</v>
      </c>
      <c r="M124" s="359" t="str">
        <f>IF(Inputs!$C$9&gt;M$152,"Actual","Expected")</f>
        <v>Expected</v>
      </c>
      <c r="N124" s="359" t="str">
        <f>IF(Inputs!$C$9&gt;N$152,"Actual","Expected")</f>
        <v>Expected</v>
      </c>
      <c r="O124" s="359" t="str">
        <f>IF(Inputs!$C$9&gt;O$152,"Actual","Expected")</f>
        <v>Expected</v>
      </c>
      <c r="P124" s="359" t="str">
        <f>IF(Inputs!$C$9&gt;P$152,"Actual","Expected")</f>
        <v>Expected</v>
      </c>
      <c r="Q124" s="359" t="str">
        <f>IF(Inputs!$C$9&gt;Q$152,"Actual","Expected")</f>
        <v>Expected</v>
      </c>
      <c r="R124" s="296" t="str">
        <f>H124</f>
        <v>Actual</v>
      </c>
      <c r="S124" s="359" t="str">
        <f>K124</f>
        <v>Actual</v>
      </c>
      <c r="T124" s="359" t="str">
        <f>N124</f>
        <v>Expected</v>
      </c>
      <c r="U124" s="359" t="str">
        <f>Q124</f>
        <v>Expected</v>
      </c>
      <c r="V124" s="296" t="str">
        <f>U124</f>
        <v>Expected</v>
      </c>
      <c r="W124" s="251"/>
    </row>
    <row r="125" spans="2:29" ht="15.75" thickBot="1" x14ac:dyDescent="0.3">
      <c r="B125" s="27" t="s">
        <v>10</v>
      </c>
      <c r="C125" s="101" t="s">
        <v>30</v>
      </c>
      <c r="D125" s="102" t="s">
        <v>27</v>
      </c>
      <c r="E125" s="102"/>
      <c r="F125" s="28">
        <f>$C$8</f>
        <v>44927</v>
      </c>
      <c r="G125" s="29">
        <f t="shared" ref="G125:Q125" si="55">EOMONTH(F125,1)</f>
        <v>44985</v>
      </c>
      <c r="H125" s="28">
        <f t="shared" si="55"/>
        <v>45016</v>
      </c>
      <c r="I125" s="29">
        <f t="shared" si="55"/>
        <v>45046</v>
      </c>
      <c r="J125" s="28">
        <f t="shared" si="55"/>
        <v>45077</v>
      </c>
      <c r="K125" s="29">
        <f t="shared" si="55"/>
        <v>45107</v>
      </c>
      <c r="L125" s="29">
        <f t="shared" si="55"/>
        <v>45138</v>
      </c>
      <c r="M125" s="29">
        <f t="shared" si="55"/>
        <v>45169</v>
      </c>
      <c r="N125" s="29">
        <f t="shared" si="55"/>
        <v>45199</v>
      </c>
      <c r="O125" s="29">
        <f t="shared" si="55"/>
        <v>45230</v>
      </c>
      <c r="P125" s="29">
        <f t="shared" si="55"/>
        <v>45260</v>
      </c>
      <c r="Q125" s="29">
        <f t="shared" si="55"/>
        <v>45291</v>
      </c>
      <c r="R125" s="47" t="str">
        <f>"Q1 "&amp;YEAR($C$8)</f>
        <v>Q1 2023</v>
      </c>
      <c r="S125" s="42" t="str">
        <f>"Q2 "&amp;YEAR($C$8)</f>
        <v>Q2 2023</v>
      </c>
      <c r="T125" s="42" t="str">
        <f>"Q3 "&amp;YEAR($C$8)</f>
        <v>Q3 2023</v>
      </c>
      <c r="U125" s="42" t="str">
        <f>"Q4 "&amp;YEAR($C$8)</f>
        <v>Q4 2023</v>
      </c>
      <c r="V125" s="47">
        <f>YEAR($C$8)</f>
        <v>2023</v>
      </c>
      <c r="W125" s="43" t="s">
        <v>28</v>
      </c>
    </row>
    <row r="126" spans="2:29" x14ac:dyDescent="0.25">
      <c r="B126" s="54" t="str">
        <f>B41</f>
        <v>Sales Rep 1</v>
      </c>
      <c r="C126" s="106" t="str">
        <f>IF(C41="","",C41)</f>
        <v>Senior AE</v>
      </c>
      <c r="D126" s="263">
        <f>IF(D41="","",D41)</f>
        <v>44713</v>
      </c>
      <c r="E126" s="263"/>
      <c r="F126" s="80">
        <f>IF($C$9&gt;F$125,IF(ISBLANK(F70),"",F70),IF(ISBLANK(F99),"",F99))</f>
        <v>20000</v>
      </c>
      <c r="G126" s="80">
        <f t="shared" ref="G126:Q126" si="56">IF($C$9&gt;G$125,IF(ISBLANK(G70),"",G70),IF(ISBLANK(G99),"",G99))</f>
        <v>20000</v>
      </c>
      <c r="H126" s="80">
        <f t="shared" si="56"/>
        <v>20000</v>
      </c>
      <c r="I126" s="80" t="str">
        <f t="shared" si="56"/>
        <v>EXITED</v>
      </c>
      <c r="J126" s="80" t="str">
        <f t="shared" si="56"/>
        <v/>
      </c>
      <c r="K126" s="80" t="str">
        <f t="shared" si="56"/>
        <v/>
      </c>
      <c r="L126" s="80" t="str">
        <f t="shared" si="56"/>
        <v/>
      </c>
      <c r="M126" s="80" t="str">
        <f t="shared" si="56"/>
        <v/>
      </c>
      <c r="N126" s="80" t="str">
        <f t="shared" si="56"/>
        <v/>
      </c>
      <c r="O126" s="80" t="str">
        <f t="shared" si="56"/>
        <v/>
      </c>
      <c r="P126" s="80" t="str">
        <f t="shared" si="56"/>
        <v/>
      </c>
      <c r="Q126" s="80" t="str">
        <f t="shared" si="56"/>
        <v/>
      </c>
      <c r="R126" s="62">
        <f>IF(COUNTBLANK(F126:H126)=3,"",SUM(F126:H126))</f>
        <v>60000</v>
      </c>
      <c r="S126" s="63">
        <f>IF(COUNTBLANK(I126:K126)=3,"",SUM(I126:K126))</f>
        <v>0</v>
      </c>
      <c r="T126" s="63" t="str">
        <f>IF(COUNTBLANK(L126:N126)=3,"",SUM(L126:N126))</f>
        <v/>
      </c>
      <c r="U126" s="63" t="str">
        <f>IF(COUNTBLANK(O126:Q126)=3,"",SUM(O126:Q126))</f>
        <v/>
      </c>
      <c r="V126" s="62">
        <f>IF(COUNTBLANK(F126:Q126)=12,"",SUM(F126:Q126))</f>
        <v>60000</v>
      </c>
      <c r="W126" s="70">
        <f>IF(SUM(F126:Q126)=0,"",SUMIFS($F126:$Q126,$F$125:$Q$125,"&gt;="&amp;DATE(V$125,1,1),$F$125:$Q$125,"&lt;="&amp;$C$9))</f>
        <v>60000</v>
      </c>
    </row>
    <row r="127" spans="2:29" x14ac:dyDescent="0.25">
      <c r="B127" s="54" t="str">
        <f t="shared" ref="B127:B145" si="57">B42</f>
        <v>Sales Rep 2</v>
      </c>
      <c r="C127" s="106" t="str">
        <f t="shared" ref="C127:D127" si="58">IF(C42="","",C42)</f>
        <v>Senior AE</v>
      </c>
      <c r="D127" s="263">
        <f t="shared" si="58"/>
        <v>44713</v>
      </c>
      <c r="E127" s="263"/>
      <c r="F127" s="80">
        <f t="shared" ref="F127:Q127" si="59">IF($C$9&gt;F$125,IF(ISBLANK(F71),"",F71),IF(ISBLANK(F100),"",F100))</f>
        <v>90000</v>
      </c>
      <c r="G127" s="80">
        <f t="shared" si="59"/>
        <v>70000</v>
      </c>
      <c r="H127" s="80">
        <f t="shared" si="59"/>
        <v>90000</v>
      </c>
      <c r="I127" s="80">
        <f t="shared" si="59"/>
        <v>50000</v>
      </c>
      <c r="J127" s="80">
        <f t="shared" si="59"/>
        <v>50000</v>
      </c>
      <c r="K127" s="80">
        <f t="shared" si="59"/>
        <v>90000</v>
      </c>
      <c r="L127" s="80">
        <f t="shared" si="59"/>
        <v>59499.999999999993</v>
      </c>
      <c r="M127" s="80">
        <f t="shared" si="59"/>
        <v>59499.999999999993</v>
      </c>
      <c r="N127" s="80">
        <f t="shared" si="59"/>
        <v>59499.999999999993</v>
      </c>
      <c r="O127" s="80">
        <f t="shared" si="59"/>
        <v>59499.999999999993</v>
      </c>
      <c r="P127" s="80">
        <f t="shared" si="59"/>
        <v>59499.999999999993</v>
      </c>
      <c r="Q127" s="80">
        <f t="shared" si="59"/>
        <v>59499.999999999993</v>
      </c>
      <c r="R127" s="62">
        <f t="shared" ref="R127:R145" si="60">IF(COUNTBLANK(F127:H127)=3,"",SUM(F127:H127))</f>
        <v>250000</v>
      </c>
      <c r="S127" s="63">
        <f t="shared" ref="S127:S145" si="61">IF(COUNTBLANK(I127:K127)=3,"",SUM(I127:K127))</f>
        <v>190000</v>
      </c>
      <c r="T127" s="63">
        <f t="shared" ref="T127:T145" si="62">IF(COUNTBLANK(L127:N127)=3,"",SUM(L127:N127))</f>
        <v>178499.99999999997</v>
      </c>
      <c r="U127" s="63">
        <f t="shared" ref="U127:U145" si="63">IF(COUNTBLANK(O127:Q127)=3,"",SUM(O127:Q127))</f>
        <v>178499.99999999997</v>
      </c>
      <c r="V127" s="62">
        <f t="shared" ref="V127:V145" si="64">IF(COUNTBLANK(F127:Q127)=12,"",SUM(F127:Q127))</f>
        <v>797000</v>
      </c>
      <c r="W127" s="70">
        <f t="shared" ref="W127:W145" si="65">IF(SUM(F127:Q127)=0,"",SUMIFS($F127:$Q127,$F$125:$Q$125,"&gt;="&amp;DATE(V$125,1,1),$F$125:$Q$125,"&lt;="&amp;$C$9))</f>
        <v>440000</v>
      </c>
    </row>
    <row r="128" spans="2:29" x14ac:dyDescent="0.25">
      <c r="B128" s="54" t="str">
        <f t="shared" si="57"/>
        <v>Sales Rep 3</v>
      </c>
      <c r="C128" s="106" t="str">
        <f t="shared" ref="C128:D128" si="66">IF(C43="","",C43)</f>
        <v>Senior AE</v>
      </c>
      <c r="D128" s="263">
        <f t="shared" si="66"/>
        <v>44927</v>
      </c>
      <c r="E128" s="263"/>
      <c r="F128" s="80">
        <f t="shared" ref="F128:Q128" si="67">IF($C$9&gt;F$125,IF(ISBLANK(F72),"",F72),IF(ISBLANK(F101),"",F101))</f>
        <v>0</v>
      </c>
      <c r="G128" s="80">
        <f t="shared" si="67"/>
        <v>0</v>
      </c>
      <c r="H128" s="80">
        <f t="shared" si="67"/>
        <v>100000</v>
      </c>
      <c r="I128" s="80">
        <f t="shared" si="67"/>
        <v>50000</v>
      </c>
      <c r="J128" s="80">
        <f t="shared" si="67"/>
        <v>50000</v>
      </c>
      <c r="K128" s="80">
        <f t="shared" si="67"/>
        <v>50000</v>
      </c>
      <c r="L128" s="80">
        <f t="shared" si="67"/>
        <v>59499.999999999993</v>
      </c>
      <c r="M128" s="80">
        <f t="shared" si="67"/>
        <v>59499.999999999993</v>
      </c>
      <c r="N128" s="80">
        <f t="shared" si="67"/>
        <v>59499.999999999993</v>
      </c>
      <c r="O128" s="80">
        <f t="shared" si="67"/>
        <v>59499.999999999993</v>
      </c>
      <c r="P128" s="80">
        <f t="shared" si="67"/>
        <v>59499.999999999993</v>
      </c>
      <c r="Q128" s="80">
        <f t="shared" si="67"/>
        <v>59499.999999999993</v>
      </c>
      <c r="R128" s="62">
        <f t="shared" si="60"/>
        <v>100000</v>
      </c>
      <c r="S128" s="63">
        <f t="shared" si="61"/>
        <v>150000</v>
      </c>
      <c r="T128" s="63">
        <f t="shared" si="62"/>
        <v>178499.99999999997</v>
      </c>
      <c r="U128" s="63">
        <f t="shared" si="63"/>
        <v>178499.99999999997</v>
      </c>
      <c r="V128" s="62">
        <f t="shared" si="64"/>
        <v>607000</v>
      </c>
      <c r="W128" s="70">
        <f t="shared" si="65"/>
        <v>250000</v>
      </c>
    </row>
    <row r="129" spans="2:23" x14ac:dyDescent="0.25">
      <c r="B129" s="54" t="str">
        <f t="shared" si="57"/>
        <v>Sales Rep 4</v>
      </c>
      <c r="C129" s="106" t="str">
        <f t="shared" ref="C129:D129" si="68">IF(C44="","",C44)</f>
        <v>Jr AE</v>
      </c>
      <c r="D129" s="263">
        <f t="shared" si="68"/>
        <v>44986</v>
      </c>
      <c r="E129" s="263"/>
      <c r="F129" s="80" t="str">
        <f t="shared" ref="F129:Q129" si="69">IF($C$9&gt;F$125,IF(ISBLANK(F73),"",F73),IF(ISBLANK(F102),"",F102))</f>
        <v/>
      </c>
      <c r="G129" s="80" t="str">
        <f t="shared" si="69"/>
        <v/>
      </c>
      <c r="H129" s="80">
        <f t="shared" si="69"/>
        <v>0</v>
      </c>
      <c r="I129" s="80">
        <f t="shared" si="69"/>
        <v>5000</v>
      </c>
      <c r="J129" s="80">
        <f t="shared" si="69"/>
        <v>10000</v>
      </c>
      <c r="K129" s="80">
        <f t="shared" si="69"/>
        <v>25000</v>
      </c>
      <c r="L129" s="80">
        <f t="shared" si="69"/>
        <v>29399.999999999996</v>
      </c>
      <c r="M129" s="80">
        <f t="shared" si="69"/>
        <v>29399.999999999996</v>
      </c>
      <c r="N129" s="80">
        <f t="shared" si="69"/>
        <v>29399.999999999996</v>
      </c>
      <c r="O129" s="80">
        <f t="shared" si="69"/>
        <v>29399.999999999996</v>
      </c>
      <c r="P129" s="80">
        <f t="shared" si="69"/>
        <v>29399.999999999996</v>
      </c>
      <c r="Q129" s="80">
        <f t="shared" si="69"/>
        <v>29399.999999999996</v>
      </c>
      <c r="R129" s="62">
        <f t="shared" si="60"/>
        <v>0</v>
      </c>
      <c r="S129" s="63">
        <f t="shared" si="61"/>
        <v>40000</v>
      </c>
      <c r="T129" s="63">
        <f t="shared" si="62"/>
        <v>88199.999999999985</v>
      </c>
      <c r="U129" s="63">
        <f t="shared" si="63"/>
        <v>88199.999999999985</v>
      </c>
      <c r="V129" s="62">
        <f t="shared" si="64"/>
        <v>216400</v>
      </c>
      <c r="W129" s="70">
        <f t="shared" si="65"/>
        <v>40000</v>
      </c>
    </row>
    <row r="130" spans="2:23" x14ac:dyDescent="0.25">
      <c r="B130" s="54" t="str">
        <f t="shared" si="57"/>
        <v>Sales Rep 5</v>
      </c>
      <c r="C130" s="106" t="str">
        <f t="shared" ref="C130:D130" si="70">IF(C45="","",C45)</f>
        <v>Jr AE</v>
      </c>
      <c r="D130" s="263">
        <f t="shared" si="70"/>
        <v>44986</v>
      </c>
      <c r="E130" s="263"/>
      <c r="F130" s="80" t="str">
        <f t="shared" ref="F130:Q130" si="71">IF($C$9&gt;F$125,IF(ISBLANK(F74),"",F74),IF(ISBLANK(F103),"",F103))</f>
        <v/>
      </c>
      <c r="G130" s="80" t="str">
        <f t="shared" si="71"/>
        <v/>
      </c>
      <c r="H130" s="80" t="str">
        <f t="shared" si="71"/>
        <v/>
      </c>
      <c r="I130" s="80" t="str">
        <f t="shared" si="71"/>
        <v/>
      </c>
      <c r="J130" s="80" t="str">
        <f t="shared" si="71"/>
        <v/>
      </c>
      <c r="K130" s="80">
        <f t="shared" si="71"/>
        <v>25000</v>
      </c>
      <c r="L130" s="80">
        <f t="shared" si="71"/>
        <v>29399.999999999996</v>
      </c>
      <c r="M130" s="80">
        <f t="shared" si="71"/>
        <v>29399.999999999996</v>
      </c>
      <c r="N130" s="80">
        <f t="shared" si="71"/>
        <v>29399.999999999996</v>
      </c>
      <c r="O130" s="80">
        <f t="shared" si="71"/>
        <v>29399.999999999996</v>
      </c>
      <c r="P130" s="80">
        <f t="shared" si="71"/>
        <v>29399.999999999996</v>
      </c>
      <c r="Q130" s="80">
        <f t="shared" si="71"/>
        <v>29399.999999999996</v>
      </c>
      <c r="R130" s="62" t="str">
        <f t="shared" si="60"/>
        <v/>
      </c>
      <c r="S130" s="63">
        <f t="shared" si="61"/>
        <v>25000</v>
      </c>
      <c r="T130" s="63">
        <f t="shared" si="62"/>
        <v>88199.999999999985</v>
      </c>
      <c r="U130" s="63">
        <f t="shared" si="63"/>
        <v>88199.999999999985</v>
      </c>
      <c r="V130" s="62">
        <f t="shared" si="64"/>
        <v>201400</v>
      </c>
      <c r="W130" s="70">
        <f t="shared" si="65"/>
        <v>25000</v>
      </c>
    </row>
    <row r="131" spans="2:23" x14ac:dyDescent="0.25">
      <c r="B131" s="54" t="str">
        <f t="shared" si="57"/>
        <v>Sales Rep 6</v>
      </c>
      <c r="C131" s="106" t="str">
        <f t="shared" ref="C131:D131" si="72">IF(C46="","",C46)</f>
        <v>Jr AE</v>
      </c>
      <c r="D131" s="263">
        <f t="shared" si="72"/>
        <v>45078</v>
      </c>
      <c r="E131" s="263"/>
      <c r="F131" s="80" t="str">
        <f t="shared" ref="F131:Q131" si="73">IF($C$9&gt;F$125,IF(ISBLANK(F75),"",F75),IF(ISBLANK(F104),"",F104))</f>
        <v/>
      </c>
      <c r="G131" s="80" t="str">
        <f t="shared" si="73"/>
        <v/>
      </c>
      <c r="H131" s="80" t="str">
        <f t="shared" si="73"/>
        <v/>
      </c>
      <c r="I131" s="80" t="str">
        <f t="shared" si="73"/>
        <v/>
      </c>
      <c r="J131" s="80" t="str">
        <f t="shared" si="73"/>
        <v/>
      </c>
      <c r="K131" s="80">
        <f t="shared" si="73"/>
        <v>0</v>
      </c>
      <c r="L131" s="80">
        <f t="shared" si="73"/>
        <v>7000</v>
      </c>
      <c r="M131" s="80">
        <f t="shared" si="73"/>
        <v>17500</v>
      </c>
      <c r="N131" s="80">
        <f t="shared" si="73"/>
        <v>24500</v>
      </c>
      <c r="O131" s="80">
        <f t="shared" si="73"/>
        <v>29399.999999999996</v>
      </c>
      <c r="P131" s="80">
        <f t="shared" si="73"/>
        <v>29399.999999999996</v>
      </c>
      <c r="Q131" s="80">
        <f t="shared" si="73"/>
        <v>29399.999999999996</v>
      </c>
      <c r="R131" s="62" t="str">
        <f t="shared" si="60"/>
        <v/>
      </c>
      <c r="S131" s="63">
        <f t="shared" si="61"/>
        <v>0</v>
      </c>
      <c r="T131" s="63">
        <f t="shared" si="62"/>
        <v>49000</v>
      </c>
      <c r="U131" s="63">
        <f t="shared" si="63"/>
        <v>88199.999999999985</v>
      </c>
      <c r="V131" s="62">
        <f t="shared" si="64"/>
        <v>137200</v>
      </c>
      <c r="W131" s="70">
        <f t="shared" si="65"/>
        <v>0</v>
      </c>
    </row>
    <row r="132" spans="2:23" x14ac:dyDescent="0.25">
      <c r="B132" s="54" t="str">
        <f t="shared" si="57"/>
        <v>Sales Rep 7</v>
      </c>
      <c r="C132" s="106" t="str">
        <f t="shared" ref="C132:D132" si="74">IF(C47="","",C47)</f>
        <v>Jr AE</v>
      </c>
      <c r="D132" s="263">
        <f t="shared" si="74"/>
        <v>45078</v>
      </c>
      <c r="E132" s="263"/>
      <c r="F132" s="80" t="str">
        <f t="shared" ref="F132:Q132" si="75">IF($C$9&gt;F$125,IF(ISBLANK(F76),"",F76),IF(ISBLANK(F105),"",F105))</f>
        <v/>
      </c>
      <c r="G132" s="80" t="str">
        <f t="shared" si="75"/>
        <v/>
      </c>
      <c r="H132" s="80" t="str">
        <f t="shared" si="75"/>
        <v/>
      </c>
      <c r="I132" s="80" t="str">
        <f t="shared" si="75"/>
        <v/>
      </c>
      <c r="J132" s="80" t="str">
        <f t="shared" si="75"/>
        <v/>
      </c>
      <c r="K132" s="80">
        <f t="shared" si="75"/>
        <v>5000</v>
      </c>
      <c r="L132" s="80">
        <f t="shared" si="75"/>
        <v>7000</v>
      </c>
      <c r="M132" s="80">
        <f t="shared" si="75"/>
        <v>17500</v>
      </c>
      <c r="N132" s="80">
        <f t="shared" si="75"/>
        <v>24500</v>
      </c>
      <c r="O132" s="80">
        <f t="shared" si="75"/>
        <v>29399.999999999996</v>
      </c>
      <c r="P132" s="80">
        <f t="shared" si="75"/>
        <v>29399.999999999996</v>
      </c>
      <c r="Q132" s="80">
        <f t="shared" si="75"/>
        <v>29399.999999999996</v>
      </c>
      <c r="R132" s="62" t="str">
        <f t="shared" si="60"/>
        <v/>
      </c>
      <c r="S132" s="63">
        <f t="shared" si="61"/>
        <v>5000</v>
      </c>
      <c r="T132" s="63">
        <f t="shared" si="62"/>
        <v>49000</v>
      </c>
      <c r="U132" s="63">
        <f t="shared" si="63"/>
        <v>88199.999999999985</v>
      </c>
      <c r="V132" s="62">
        <f t="shared" si="64"/>
        <v>142200</v>
      </c>
      <c r="W132" s="70">
        <f t="shared" si="65"/>
        <v>5000</v>
      </c>
    </row>
    <row r="133" spans="2:23" x14ac:dyDescent="0.25">
      <c r="B133" s="54" t="str">
        <f t="shared" si="57"/>
        <v>Sales Rep 8</v>
      </c>
      <c r="C133" s="106" t="str">
        <f t="shared" ref="C133:D133" si="76">IF(C48="","",C48)</f>
        <v/>
      </c>
      <c r="D133" s="263" t="str">
        <f t="shared" si="76"/>
        <v/>
      </c>
      <c r="E133" s="263"/>
      <c r="F133" s="80" t="str">
        <f t="shared" ref="F133:Q133" si="77">IF($C$9&gt;F$125,IF(ISBLANK(F77),"",F77),IF(ISBLANK(F106),"",F106))</f>
        <v/>
      </c>
      <c r="G133" s="80" t="str">
        <f t="shared" si="77"/>
        <v/>
      </c>
      <c r="H133" s="80" t="str">
        <f t="shared" si="77"/>
        <v/>
      </c>
      <c r="I133" s="80" t="str">
        <f t="shared" si="77"/>
        <v/>
      </c>
      <c r="J133" s="80" t="str">
        <f t="shared" si="77"/>
        <v/>
      </c>
      <c r="K133" s="80" t="str">
        <f t="shared" si="77"/>
        <v/>
      </c>
      <c r="L133" s="80" t="str">
        <f t="shared" si="77"/>
        <v/>
      </c>
      <c r="M133" s="80" t="str">
        <f t="shared" si="77"/>
        <v/>
      </c>
      <c r="N133" s="80" t="str">
        <f t="shared" si="77"/>
        <v/>
      </c>
      <c r="O133" s="80" t="str">
        <f t="shared" si="77"/>
        <v/>
      </c>
      <c r="P133" s="80" t="str">
        <f t="shared" si="77"/>
        <v/>
      </c>
      <c r="Q133" s="80" t="str">
        <f t="shared" si="77"/>
        <v/>
      </c>
      <c r="R133" s="62" t="str">
        <f t="shared" si="60"/>
        <v/>
      </c>
      <c r="S133" s="63" t="str">
        <f t="shared" si="61"/>
        <v/>
      </c>
      <c r="T133" s="63" t="str">
        <f t="shared" si="62"/>
        <v/>
      </c>
      <c r="U133" s="63" t="str">
        <f t="shared" si="63"/>
        <v/>
      </c>
      <c r="V133" s="62" t="str">
        <f t="shared" si="64"/>
        <v/>
      </c>
      <c r="W133" s="70" t="str">
        <f t="shared" si="65"/>
        <v/>
      </c>
    </row>
    <row r="134" spans="2:23" x14ac:dyDescent="0.25">
      <c r="B134" s="54" t="str">
        <f t="shared" si="57"/>
        <v>Sales Rep 9</v>
      </c>
      <c r="C134" s="106" t="str">
        <f t="shared" ref="C134:D134" si="78">IF(C49="","",C49)</f>
        <v/>
      </c>
      <c r="D134" s="263" t="str">
        <f t="shared" si="78"/>
        <v/>
      </c>
      <c r="E134" s="263"/>
      <c r="F134" s="80" t="str">
        <f t="shared" ref="F134:Q134" si="79">IF($C$9&gt;F$125,IF(ISBLANK(F78),"",F78),IF(ISBLANK(F107),"",F107))</f>
        <v/>
      </c>
      <c r="G134" s="80" t="str">
        <f t="shared" si="79"/>
        <v/>
      </c>
      <c r="H134" s="80" t="str">
        <f t="shared" si="79"/>
        <v/>
      </c>
      <c r="I134" s="80" t="str">
        <f t="shared" si="79"/>
        <v/>
      </c>
      <c r="J134" s="80" t="str">
        <f t="shared" si="79"/>
        <v/>
      </c>
      <c r="K134" s="80" t="str">
        <f t="shared" si="79"/>
        <v/>
      </c>
      <c r="L134" s="80" t="str">
        <f t="shared" si="79"/>
        <v/>
      </c>
      <c r="M134" s="80" t="str">
        <f t="shared" si="79"/>
        <v/>
      </c>
      <c r="N134" s="80" t="str">
        <f t="shared" si="79"/>
        <v/>
      </c>
      <c r="O134" s="80" t="str">
        <f t="shared" si="79"/>
        <v/>
      </c>
      <c r="P134" s="80" t="str">
        <f t="shared" si="79"/>
        <v/>
      </c>
      <c r="Q134" s="80" t="str">
        <f t="shared" si="79"/>
        <v/>
      </c>
      <c r="R134" s="62" t="str">
        <f t="shared" si="60"/>
        <v/>
      </c>
      <c r="S134" s="63" t="str">
        <f t="shared" si="61"/>
        <v/>
      </c>
      <c r="T134" s="63" t="str">
        <f t="shared" si="62"/>
        <v/>
      </c>
      <c r="U134" s="63" t="str">
        <f t="shared" si="63"/>
        <v/>
      </c>
      <c r="V134" s="62" t="str">
        <f t="shared" si="64"/>
        <v/>
      </c>
      <c r="W134" s="70" t="str">
        <f t="shared" si="65"/>
        <v/>
      </c>
    </row>
    <row r="135" spans="2:23" x14ac:dyDescent="0.25">
      <c r="B135" s="54" t="str">
        <f t="shared" si="57"/>
        <v>Sales Rep 10</v>
      </c>
      <c r="C135" s="106" t="str">
        <f t="shared" ref="C135:D135" si="80">IF(C50="","",C50)</f>
        <v/>
      </c>
      <c r="D135" s="263" t="str">
        <f t="shared" si="80"/>
        <v/>
      </c>
      <c r="E135" s="263"/>
      <c r="F135" s="80" t="str">
        <f t="shared" ref="F135:Q135" si="81">IF($C$9&gt;F$125,IF(ISBLANK(F79),"",F79),IF(ISBLANK(F108),"",F108))</f>
        <v/>
      </c>
      <c r="G135" s="80" t="str">
        <f t="shared" si="81"/>
        <v/>
      </c>
      <c r="H135" s="80" t="str">
        <f t="shared" si="81"/>
        <v/>
      </c>
      <c r="I135" s="80" t="str">
        <f t="shared" si="81"/>
        <v/>
      </c>
      <c r="J135" s="80" t="str">
        <f t="shared" si="81"/>
        <v/>
      </c>
      <c r="K135" s="80" t="str">
        <f t="shared" si="81"/>
        <v/>
      </c>
      <c r="L135" s="80" t="str">
        <f t="shared" si="81"/>
        <v/>
      </c>
      <c r="M135" s="80" t="str">
        <f t="shared" si="81"/>
        <v/>
      </c>
      <c r="N135" s="80" t="str">
        <f t="shared" si="81"/>
        <v/>
      </c>
      <c r="O135" s="80" t="str">
        <f t="shared" si="81"/>
        <v/>
      </c>
      <c r="P135" s="80" t="str">
        <f t="shared" si="81"/>
        <v/>
      </c>
      <c r="Q135" s="80" t="str">
        <f t="shared" si="81"/>
        <v/>
      </c>
      <c r="R135" s="62" t="str">
        <f t="shared" si="60"/>
        <v/>
      </c>
      <c r="S135" s="63" t="str">
        <f t="shared" si="61"/>
        <v/>
      </c>
      <c r="T135" s="63" t="str">
        <f t="shared" si="62"/>
        <v/>
      </c>
      <c r="U135" s="63" t="str">
        <f t="shared" si="63"/>
        <v/>
      </c>
      <c r="V135" s="62" t="str">
        <f t="shared" si="64"/>
        <v/>
      </c>
      <c r="W135" s="70" t="str">
        <f t="shared" si="65"/>
        <v/>
      </c>
    </row>
    <row r="136" spans="2:23" x14ac:dyDescent="0.25">
      <c r="B136" s="54" t="str">
        <f t="shared" si="57"/>
        <v>Sales Rep 11</v>
      </c>
      <c r="C136" s="106" t="str">
        <f t="shared" ref="C136:D136" si="82">IF(C51="","",C51)</f>
        <v/>
      </c>
      <c r="D136" s="263" t="str">
        <f t="shared" si="82"/>
        <v/>
      </c>
      <c r="E136" s="263"/>
      <c r="F136" s="80" t="str">
        <f t="shared" ref="F136:Q136" si="83">IF($C$9&gt;F$125,IF(ISBLANK(F80),"",F80),IF(ISBLANK(F109),"",F109))</f>
        <v/>
      </c>
      <c r="G136" s="80" t="str">
        <f t="shared" si="83"/>
        <v/>
      </c>
      <c r="H136" s="80" t="str">
        <f t="shared" si="83"/>
        <v/>
      </c>
      <c r="I136" s="80" t="str">
        <f t="shared" si="83"/>
        <v/>
      </c>
      <c r="J136" s="80" t="str">
        <f t="shared" si="83"/>
        <v/>
      </c>
      <c r="K136" s="80" t="str">
        <f t="shared" si="83"/>
        <v/>
      </c>
      <c r="L136" s="80" t="str">
        <f t="shared" si="83"/>
        <v/>
      </c>
      <c r="M136" s="80" t="str">
        <f t="shared" si="83"/>
        <v/>
      </c>
      <c r="N136" s="80" t="str">
        <f t="shared" si="83"/>
        <v/>
      </c>
      <c r="O136" s="80" t="str">
        <f t="shared" si="83"/>
        <v/>
      </c>
      <c r="P136" s="80" t="str">
        <f t="shared" si="83"/>
        <v/>
      </c>
      <c r="Q136" s="80" t="str">
        <f t="shared" si="83"/>
        <v/>
      </c>
      <c r="R136" s="62" t="str">
        <f t="shared" si="60"/>
        <v/>
      </c>
      <c r="S136" s="63" t="str">
        <f t="shared" si="61"/>
        <v/>
      </c>
      <c r="T136" s="63" t="str">
        <f t="shared" si="62"/>
        <v/>
      </c>
      <c r="U136" s="63" t="str">
        <f t="shared" si="63"/>
        <v/>
      </c>
      <c r="V136" s="62" t="str">
        <f t="shared" si="64"/>
        <v/>
      </c>
      <c r="W136" s="70" t="str">
        <f t="shared" si="65"/>
        <v/>
      </c>
    </row>
    <row r="137" spans="2:23" x14ac:dyDescent="0.25">
      <c r="B137" s="54" t="str">
        <f t="shared" si="57"/>
        <v>Sales Rep 12</v>
      </c>
      <c r="C137" s="106" t="str">
        <f t="shared" ref="C137:D137" si="84">IF(C52="","",C52)</f>
        <v/>
      </c>
      <c r="D137" s="263" t="str">
        <f t="shared" si="84"/>
        <v/>
      </c>
      <c r="E137" s="263"/>
      <c r="F137" s="80" t="str">
        <f t="shared" ref="F137:Q137" si="85">IF($C$9&gt;F$125,IF(ISBLANK(F81),"",F81),IF(ISBLANK(F110),"",F110))</f>
        <v/>
      </c>
      <c r="G137" s="80" t="str">
        <f t="shared" si="85"/>
        <v/>
      </c>
      <c r="H137" s="80" t="str">
        <f t="shared" si="85"/>
        <v/>
      </c>
      <c r="I137" s="80" t="str">
        <f t="shared" si="85"/>
        <v/>
      </c>
      <c r="J137" s="80" t="str">
        <f t="shared" si="85"/>
        <v/>
      </c>
      <c r="K137" s="80" t="str">
        <f t="shared" si="85"/>
        <v/>
      </c>
      <c r="L137" s="80" t="str">
        <f t="shared" si="85"/>
        <v/>
      </c>
      <c r="M137" s="80" t="str">
        <f t="shared" si="85"/>
        <v/>
      </c>
      <c r="N137" s="80" t="str">
        <f t="shared" si="85"/>
        <v/>
      </c>
      <c r="O137" s="80" t="str">
        <f t="shared" si="85"/>
        <v/>
      </c>
      <c r="P137" s="80" t="str">
        <f t="shared" si="85"/>
        <v/>
      </c>
      <c r="Q137" s="80" t="str">
        <f t="shared" si="85"/>
        <v/>
      </c>
      <c r="R137" s="62" t="str">
        <f t="shared" si="60"/>
        <v/>
      </c>
      <c r="S137" s="63" t="str">
        <f t="shared" si="61"/>
        <v/>
      </c>
      <c r="T137" s="63" t="str">
        <f t="shared" si="62"/>
        <v/>
      </c>
      <c r="U137" s="63" t="str">
        <f t="shared" si="63"/>
        <v/>
      </c>
      <c r="V137" s="62" t="str">
        <f t="shared" si="64"/>
        <v/>
      </c>
      <c r="W137" s="70" t="str">
        <f t="shared" si="65"/>
        <v/>
      </c>
    </row>
    <row r="138" spans="2:23" x14ac:dyDescent="0.25">
      <c r="B138" s="54" t="str">
        <f t="shared" si="57"/>
        <v>Sales Rep 13</v>
      </c>
      <c r="C138" s="106" t="str">
        <f t="shared" ref="C138:D138" si="86">IF(C53="","",C53)</f>
        <v/>
      </c>
      <c r="D138" s="263" t="str">
        <f t="shared" si="86"/>
        <v/>
      </c>
      <c r="E138" s="263"/>
      <c r="F138" s="80" t="str">
        <f t="shared" ref="F138:Q138" si="87">IF($C$9&gt;F$125,IF(ISBLANK(F82),"",F82),IF(ISBLANK(F111),"",F111))</f>
        <v/>
      </c>
      <c r="G138" s="80" t="str">
        <f t="shared" si="87"/>
        <v/>
      </c>
      <c r="H138" s="80" t="str">
        <f t="shared" si="87"/>
        <v/>
      </c>
      <c r="I138" s="80" t="str">
        <f t="shared" si="87"/>
        <v/>
      </c>
      <c r="J138" s="80" t="str">
        <f t="shared" si="87"/>
        <v/>
      </c>
      <c r="K138" s="80" t="str">
        <f t="shared" si="87"/>
        <v/>
      </c>
      <c r="L138" s="80" t="str">
        <f t="shared" si="87"/>
        <v/>
      </c>
      <c r="M138" s="80" t="str">
        <f t="shared" si="87"/>
        <v/>
      </c>
      <c r="N138" s="80" t="str">
        <f t="shared" si="87"/>
        <v/>
      </c>
      <c r="O138" s="80" t="str">
        <f t="shared" si="87"/>
        <v/>
      </c>
      <c r="P138" s="80" t="str">
        <f t="shared" si="87"/>
        <v/>
      </c>
      <c r="Q138" s="80" t="str">
        <f t="shared" si="87"/>
        <v/>
      </c>
      <c r="R138" s="62" t="str">
        <f t="shared" si="60"/>
        <v/>
      </c>
      <c r="S138" s="63" t="str">
        <f t="shared" si="61"/>
        <v/>
      </c>
      <c r="T138" s="63" t="str">
        <f t="shared" si="62"/>
        <v/>
      </c>
      <c r="U138" s="63" t="str">
        <f t="shared" si="63"/>
        <v/>
      </c>
      <c r="V138" s="62" t="str">
        <f t="shared" si="64"/>
        <v/>
      </c>
      <c r="W138" s="70" t="str">
        <f t="shared" si="65"/>
        <v/>
      </c>
    </row>
    <row r="139" spans="2:23" x14ac:dyDescent="0.25">
      <c r="B139" s="54" t="str">
        <f t="shared" si="57"/>
        <v>Sales Rep 14</v>
      </c>
      <c r="C139" s="106" t="str">
        <f t="shared" ref="C139:D139" si="88">IF(C54="","",C54)</f>
        <v/>
      </c>
      <c r="D139" s="263" t="str">
        <f t="shared" si="88"/>
        <v/>
      </c>
      <c r="E139" s="263"/>
      <c r="F139" s="80" t="str">
        <f t="shared" ref="F139:Q139" si="89">IF($C$9&gt;F$125,IF(ISBLANK(F83),"",F83),IF(ISBLANK(F112),"",F112))</f>
        <v/>
      </c>
      <c r="G139" s="80" t="str">
        <f t="shared" si="89"/>
        <v/>
      </c>
      <c r="H139" s="80" t="str">
        <f t="shared" si="89"/>
        <v/>
      </c>
      <c r="I139" s="80" t="str">
        <f t="shared" si="89"/>
        <v/>
      </c>
      <c r="J139" s="80" t="str">
        <f t="shared" si="89"/>
        <v/>
      </c>
      <c r="K139" s="80" t="str">
        <f t="shared" si="89"/>
        <v/>
      </c>
      <c r="L139" s="80" t="str">
        <f t="shared" si="89"/>
        <v/>
      </c>
      <c r="M139" s="80" t="str">
        <f t="shared" si="89"/>
        <v/>
      </c>
      <c r="N139" s="80" t="str">
        <f t="shared" si="89"/>
        <v/>
      </c>
      <c r="O139" s="80" t="str">
        <f t="shared" si="89"/>
        <v/>
      </c>
      <c r="P139" s="80" t="str">
        <f t="shared" si="89"/>
        <v/>
      </c>
      <c r="Q139" s="80" t="str">
        <f t="shared" si="89"/>
        <v/>
      </c>
      <c r="R139" s="62" t="str">
        <f t="shared" si="60"/>
        <v/>
      </c>
      <c r="S139" s="63" t="str">
        <f t="shared" si="61"/>
        <v/>
      </c>
      <c r="T139" s="63" t="str">
        <f t="shared" si="62"/>
        <v/>
      </c>
      <c r="U139" s="63" t="str">
        <f t="shared" si="63"/>
        <v/>
      </c>
      <c r="V139" s="62" t="str">
        <f t="shared" si="64"/>
        <v/>
      </c>
      <c r="W139" s="70" t="str">
        <f t="shared" si="65"/>
        <v/>
      </c>
    </row>
    <row r="140" spans="2:23" x14ac:dyDescent="0.25">
      <c r="B140" s="54" t="str">
        <f t="shared" si="57"/>
        <v>Sales Rep 15</v>
      </c>
      <c r="C140" s="106" t="str">
        <f t="shared" ref="C140:D140" si="90">IF(C55="","",C55)</f>
        <v/>
      </c>
      <c r="D140" s="263" t="str">
        <f t="shared" si="90"/>
        <v/>
      </c>
      <c r="E140" s="263"/>
      <c r="F140" s="80" t="str">
        <f t="shared" ref="F140:Q140" si="91">IF($C$9&gt;F$125,IF(ISBLANK(F84),"",F84),IF(ISBLANK(F113),"",F113))</f>
        <v/>
      </c>
      <c r="G140" s="80" t="str">
        <f t="shared" si="91"/>
        <v/>
      </c>
      <c r="H140" s="80" t="str">
        <f t="shared" si="91"/>
        <v/>
      </c>
      <c r="I140" s="80" t="str">
        <f t="shared" si="91"/>
        <v/>
      </c>
      <c r="J140" s="80" t="str">
        <f t="shared" si="91"/>
        <v/>
      </c>
      <c r="K140" s="80" t="str">
        <f t="shared" si="91"/>
        <v/>
      </c>
      <c r="L140" s="80" t="str">
        <f t="shared" si="91"/>
        <v/>
      </c>
      <c r="M140" s="80" t="str">
        <f t="shared" si="91"/>
        <v/>
      </c>
      <c r="N140" s="80" t="str">
        <f t="shared" si="91"/>
        <v/>
      </c>
      <c r="O140" s="80" t="str">
        <f t="shared" si="91"/>
        <v/>
      </c>
      <c r="P140" s="80" t="str">
        <f t="shared" si="91"/>
        <v/>
      </c>
      <c r="Q140" s="80" t="str">
        <f t="shared" si="91"/>
        <v/>
      </c>
      <c r="R140" s="62" t="str">
        <f t="shared" si="60"/>
        <v/>
      </c>
      <c r="S140" s="63" t="str">
        <f t="shared" si="61"/>
        <v/>
      </c>
      <c r="T140" s="63" t="str">
        <f t="shared" si="62"/>
        <v/>
      </c>
      <c r="U140" s="63" t="str">
        <f t="shared" si="63"/>
        <v/>
      </c>
      <c r="V140" s="62" t="str">
        <f t="shared" si="64"/>
        <v/>
      </c>
      <c r="W140" s="70" t="str">
        <f t="shared" si="65"/>
        <v/>
      </c>
    </row>
    <row r="141" spans="2:23" x14ac:dyDescent="0.25">
      <c r="B141" s="54" t="str">
        <f t="shared" si="57"/>
        <v>Sales Rep 16</v>
      </c>
      <c r="C141" s="106" t="str">
        <f t="shared" ref="C141:D141" si="92">IF(C56="","",C56)</f>
        <v/>
      </c>
      <c r="D141" s="263" t="str">
        <f t="shared" si="92"/>
        <v/>
      </c>
      <c r="E141" s="263"/>
      <c r="F141" s="80" t="str">
        <f t="shared" ref="F141:Q141" si="93">IF($C$9&gt;F$125,IF(ISBLANK(F85),"",F85),IF(ISBLANK(F114),"",F114))</f>
        <v/>
      </c>
      <c r="G141" s="80" t="str">
        <f t="shared" si="93"/>
        <v/>
      </c>
      <c r="H141" s="80" t="str">
        <f t="shared" si="93"/>
        <v/>
      </c>
      <c r="I141" s="80" t="str">
        <f t="shared" si="93"/>
        <v/>
      </c>
      <c r="J141" s="80" t="str">
        <f t="shared" si="93"/>
        <v/>
      </c>
      <c r="K141" s="80" t="str">
        <f t="shared" si="93"/>
        <v/>
      </c>
      <c r="L141" s="80" t="str">
        <f t="shared" si="93"/>
        <v/>
      </c>
      <c r="M141" s="80" t="str">
        <f t="shared" si="93"/>
        <v/>
      </c>
      <c r="N141" s="80" t="str">
        <f t="shared" si="93"/>
        <v/>
      </c>
      <c r="O141" s="80" t="str">
        <f t="shared" si="93"/>
        <v/>
      </c>
      <c r="P141" s="80" t="str">
        <f t="shared" si="93"/>
        <v/>
      </c>
      <c r="Q141" s="80" t="str">
        <f t="shared" si="93"/>
        <v/>
      </c>
      <c r="R141" s="62" t="str">
        <f t="shared" si="60"/>
        <v/>
      </c>
      <c r="S141" s="63" t="str">
        <f t="shared" si="61"/>
        <v/>
      </c>
      <c r="T141" s="63" t="str">
        <f t="shared" si="62"/>
        <v/>
      </c>
      <c r="U141" s="63" t="str">
        <f t="shared" si="63"/>
        <v/>
      </c>
      <c r="V141" s="62" t="str">
        <f t="shared" si="64"/>
        <v/>
      </c>
      <c r="W141" s="70" t="str">
        <f t="shared" si="65"/>
        <v/>
      </c>
    </row>
    <row r="142" spans="2:23" x14ac:dyDescent="0.25">
      <c r="B142" s="54" t="str">
        <f t="shared" si="57"/>
        <v>Sales Rep 17</v>
      </c>
      <c r="C142" s="106" t="str">
        <f t="shared" ref="C142:D142" si="94">IF(C57="","",C57)</f>
        <v/>
      </c>
      <c r="D142" s="263" t="str">
        <f t="shared" si="94"/>
        <v/>
      </c>
      <c r="E142" s="263"/>
      <c r="F142" s="80" t="str">
        <f t="shared" ref="F142:Q142" si="95">IF($C$9&gt;F$125,IF(ISBLANK(F86),"",F86),IF(ISBLANK(F115),"",F115))</f>
        <v/>
      </c>
      <c r="G142" s="80" t="str">
        <f t="shared" si="95"/>
        <v/>
      </c>
      <c r="H142" s="80" t="str">
        <f t="shared" si="95"/>
        <v/>
      </c>
      <c r="I142" s="80" t="str">
        <f t="shared" si="95"/>
        <v/>
      </c>
      <c r="J142" s="80" t="str">
        <f t="shared" si="95"/>
        <v/>
      </c>
      <c r="K142" s="80" t="str">
        <f t="shared" si="95"/>
        <v/>
      </c>
      <c r="L142" s="80" t="str">
        <f t="shared" si="95"/>
        <v/>
      </c>
      <c r="M142" s="80" t="str">
        <f t="shared" si="95"/>
        <v/>
      </c>
      <c r="N142" s="80" t="str">
        <f t="shared" si="95"/>
        <v/>
      </c>
      <c r="O142" s="80" t="str">
        <f t="shared" si="95"/>
        <v/>
      </c>
      <c r="P142" s="80" t="str">
        <f t="shared" si="95"/>
        <v/>
      </c>
      <c r="Q142" s="80" t="str">
        <f t="shared" si="95"/>
        <v/>
      </c>
      <c r="R142" s="62" t="str">
        <f t="shared" si="60"/>
        <v/>
      </c>
      <c r="S142" s="63" t="str">
        <f t="shared" si="61"/>
        <v/>
      </c>
      <c r="T142" s="63" t="str">
        <f t="shared" si="62"/>
        <v/>
      </c>
      <c r="U142" s="63" t="str">
        <f t="shared" si="63"/>
        <v/>
      </c>
      <c r="V142" s="62" t="str">
        <f t="shared" si="64"/>
        <v/>
      </c>
      <c r="W142" s="70" t="str">
        <f t="shared" si="65"/>
        <v/>
      </c>
    </row>
    <row r="143" spans="2:23" x14ac:dyDescent="0.25">
      <c r="B143" s="54" t="str">
        <f t="shared" si="57"/>
        <v>Sales Rep 18</v>
      </c>
      <c r="C143" s="106" t="str">
        <f t="shared" ref="C143:D143" si="96">IF(C58="","",C58)</f>
        <v/>
      </c>
      <c r="D143" s="263" t="str">
        <f t="shared" si="96"/>
        <v/>
      </c>
      <c r="E143" s="263"/>
      <c r="F143" s="80" t="str">
        <f t="shared" ref="F143:Q143" si="97">IF($C$9&gt;F$125,IF(ISBLANK(F87),"",F87),IF(ISBLANK(F116),"",F116))</f>
        <v/>
      </c>
      <c r="G143" s="80" t="str">
        <f t="shared" si="97"/>
        <v/>
      </c>
      <c r="H143" s="80" t="str">
        <f t="shared" si="97"/>
        <v/>
      </c>
      <c r="I143" s="80" t="str">
        <f t="shared" si="97"/>
        <v/>
      </c>
      <c r="J143" s="80" t="str">
        <f t="shared" si="97"/>
        <v/>
      </c>
      <c r="K143" s="80" t="str">
        <f t="shared" si="97"/>
        <v/>
      </c>
      <c r="L143" s="80" t="str">
        <f t="shared" si="97"/>
        <v/>
      </c>
      <c r="M143" s="80" t="str">
        <f t="shared" si="97"/>
        <v/>
      </c>
      <c r="N143" s="80" t="str">
        <f t="shared" si="97"/>
        <v/>
      </c>
      <c r="O143" s="80" t="str">
        <f t="shared" si="97"/>
        <v/>
      </c>
      <c r="P143" s="80" t="str">
        <f t="shared" si="97"/>
        <v/>
      </c>
      <c r="Q143" s="80" t="str">
        <f t="shared" si="97"/>
        <v/>
      </c>
      <c r="R143" s="62" t="str">
        <f t="shared" si="60"/>
        <v/>
      </c>
      <c r="S143" s="63" t="str">
        <f t="shared" si="61"/>
        <v/>
      </c>
      <c r="T143" s="63" t="str">
        <f t="shared" si="62"/>
        <v/>
      </c>
      <c r="U143" s="63" t="str">
        <f t="shared" si="63"/>
        <v/>
      </c>
      <c r="V143" s="62" t="str">
        <f t="shared" si="64"/>
        <v/>
      </c>
      <c r="W143" s="70" t="str">
        <f t="shared" si="65"/>
        <v/>
      </c>
    </row>
    <row r="144" spans="2:23" x14ac:dyDescent="0.25">
      <c r="B144" s="54" t="str">
        <f t="shared" si="57"/>
        <v>Sales Rep 19</v>
      </c>
      <c r="C144" s="106" t="str">
        <f t="shared" ref="C144:D144" si="98">IF(C59="","",C59)</f>
        <v/>
      </c>
      <c r="D144" s="263" t="str">
        <f t="shared" si="98"/>
        <v/>
      </c>
      <c r="E144" s="263"/>
      <c r="F144" s="80" t="str">
        <f t="shared" ref="F144:Q144" si="99">IF($C$9&gt;F$125,IF(ISBLANK(F88),"",F88),IF(ISBLANK(F117),"",F117))</f>
        <v/>
      </c>
      <c r="G144" s="80" t="str">
        <f t="shared" si="99"/>
        <v/>
      </c>
      <c r="H144" s="80" t="str">
        <f t="shared" si="99"/>
        <v/>
      </c>
      <c r="I144" s="80" t="str">
        <f t="shared" si="99"/>
        <v/>
      </c>
      <c r="J144" s="80" t="str">
        <f t="shared" si="99"/>
        <v/>
      </c>
      <c r="K144" s="80" t="str">
        <f t="shared" si="99"/>
        <v/>
      </c>
      <c r="L144" s="80" t="str">
        <f t="shared" si="99"/>
        <v/>
      </c>
      <c r="M144" s="80" t="str">
        <f t="shared" si="99"/>
        <v/>
      </c>
      <c r="N144" s="80" t="str">
        <f t="shared" si="99"/>
        <v/>
      </c>
      <c r="O144" s="80" t="str">
        <f t="shared" si="99"/>
        <v/>
      </c>
      <c r="P144" s="80" t="str">
        <f t="shared" si="99"/>
        <v/>
      </c>
      <c r="Q144" s="80" t="str">
        <f t="shared" si="99"/>
        <v/>
      </c>
      <c r="R144" s="62" t="str">
        <f t="shared" si="60"/>
        <v/>
      </c>
      <c r="S144" s="63" t="str">
        <f t="shared" si="61"/>
        <v/>
      </c>
      <c r="T144" s="63" t="str">
        <f t="shared" si="62"/>
        <v/>
      </c>
      <c r="U144" s="63" t="str">
        <f t="shared" si="63"/>
        <v/>
      </c>
      <c r="V144" s="62" t="str">
        <f t="shared" si="64"/>
        <v/>
      </c>
      <c r="W144" s="70" t="str">
        <f t="shared" si="65"/>
        <v/>
      </c>
    </row>
    <row r="145" spans="1:28" x14ac:dyDescent="0.25">
      <c r="B145" s="54" t="str">
        <f t="shared" si="57"/>
        <v>Sales Rep 20</v>
      </c>
      <c r="C145" s="106" t="str">
        <f t="shared" ref="C145:D145" si="100">IF(C60="","",C60)</f>
        <v/>
      </c>
      <c r="D145" s="263" t="str">
        <f t="shared" si="100"/>
        <v/>
      </c>
      <c r="E145" s="263"/>
      <c r="F145" s="80" t="str">
        <f t="shared" ref="F145:Q145" si="101">IF($C$9&gt;F$125,IF(ISBLANK(F89),"",F89),IF(ISBLANK(F118),"",F118))</f>
        <v/>
      </c>
      <c r="G145" s="80" t="str">
        <f t="shared" si="101"/>
        <v/>
      </c>
      <c r="H145" s="80" t="str">
        <f t="shared" si="101"/>
        <v/>
      </c>
      <c r="I145" s="80" t="str">
        <f t="shared" si="101"/>
        <v/>
      </c>
      <c r="J145" s="80" t="str">
        <f t="shared" si="101"/>
        <v/>
      </c>
      <c r="K145" s="80" t="str">
        <f t="shared" si="101"/>
        <v/>
      </c>
      <c r="L145" s="80" t="str">
        <f t="shared" si="101"/>
        <v/>
      </c>
      <c r="M145" s="80" t="str">
        <f t="shared" si="101"/>
        <v/>
      </c>
      <c r="N145" s="80" t="str">
        <f t="shared" si="101"/>
        <v/>
      </c>
      <c r="O145" s="80" t="str">
        <f t="shared" si="101"/>
        <v/>
      </c>
      <c r="P145" s="80" t="str">
        <f t="shared" si="101"/>
        <v/>
      </c>
      <c r="Q145" s="80" t="str">
        <f t="shared" si="101"/>
        <v/>
      </c>
      <c r="R145" s="62" t="str">
        <f t="shared" si="60"/>
        <v/>
      </c>
      <c r="S145" s="63" t="str">
        <f t="shared" si="61"/>
        <v/>
      </c>
      <c r="T145" s="63" t="str">
        <f t="shared" si="62"/>
        <v/>
      </c>
      <c r="U145" s="63" t="str">
        <f t="shared" si="63"/>
        <v/>
      </c>
      <c r="V145" s="62" t="str">
        <f t="shared" si="64"/>
        <v/>
      </c>
      <c r="W145" s="70" t="str">
        <f t="shared" si="65"/>
        <v/>
      </c>
    </row>
    <row r="146" spans="1:28" x14ac:dyDescent="0.25">
      <c r="B146" s="81" t="s">
        <v>63</v>
      </c>
      <c r="C146" s="104"/>
      <c r="D146" s="104"/>
      <c r="E146" s="104"/>
      <c r="F146" s="216">
        <f t="shared" ref="F146:W146" si="102">SUM(F126:F145)</f>
        <v>110000</v>
      </c>
      <c r="G146" s="201">
        <f t="shared" si="102"/>
        <v>90000</v>
      </c>
      <c r="H146" s="201">
        <f t="shared" si="102"/>
        <v>210000</v>
      </c>
      <c r="I146" s="201">
        <f t="shared" si="102"/>
        <v>105000</v>
      </c>
      <c r="J146" s="201">
        <f t="shared" si="102"/>
        <v>110000</v>
      </c>
      <c r="K146" s="201">
        <f t="shared" si="102"/>
        <v>195000</v>
      </c>
      <c r="L146" s="201">
        <f t="shared" si="102"/>
        <v>191799.99999999997</v>
      </c>
      <c r="M146" s="201">
        <f t="shared" si="102"/>
        <v>212799.99999999997</v>
      </c>
      <c r="N146" s="201">
        <f t="shared" si="102"/>
        <v>226799.99999999997</v>
      </c>
      <c r="O146" s="201">
        <f t="shared" si="102"/>
        <v>236599.99999999997</v>
      </c>
      <c r="P146" s="201">
        <f t="shared" si="102"/>
        <v>236599.99999999997</v>
      </c>
      <c r="Q146" s="201">
        <f t="shared" si="102"/>
        <v>236599.99999999997</v>
      </c>
      <c r="R146" s="202">
        <f t="shared" si="102"/>
        <v>410000</v>
      </c>
      <c r="S146" s="201">
        <f t="shared" si="102"/>
        <v>410000</v>
      </c>
      <c r="T146" s="201">
        <f t="shared" si="102"/>
        <v>631399.99999999988</v>
      </c>
      <c r="U146" s="201">
        <f t="shared" si="102"/>
        <v>709799.99999999988</v>
      </c>
      <c r="V146" s="202">
        <f t="shared" si="102"/>
        <v>2161200</v>
      </c>
      <c r="W146" s="203">
        <f t="shared" si="102"/>
        <v>820000</v>
      </c>
    </row>
    <row r="147" spans="1:28" ht="15.75" thickBot="1" x14ac:dyDescent="0.3">
      <c r="B147" s="83" t="s">
        <v>58</v>
      </c>
      <c r="C147" s="110"/>
      <c r="D147" s="110"/>
      <c r="E147" s="110"/>
      <c r="F147" s="360">
        <f t="shared" ref="F147:W147" si="103">F146/F31</f>
        <v>0.88</v>
      </c>
      <c r="G147" s="71">
        <f t="shared" si="103"/>
        <v>0.72</v>
      </c>
      <c r="H147" s="71">
        <f t="shared" si="103"/>
        <v>1.68</v>
      </c>
      <c r="I147" s="71">
        <f t="shared" si="103"/>
        <v>0.7</v>
      </c>
      <c r="J147" s="71">
        <f t="shared" si="103"/>
        <v>0.73333333333333328</v>
      </c>
      <c r="K147" s="71">
        <f t="shared" si="103"/>
        <v>1.3</v>
      </c>
      <c r="L147" s="71">
        <f t="shared" si="103"/>
        <v>0.95899999999999985</v>
      </c>
      <c r="M147" s="71">
        <f t="shared" si="103"/>
        <v>1.0639999999999998</v>
      </c>
      <c r="N147" s="71">
        <f t="shared" si="103"/>
        <v>1.1339999999999999</v>
      </c>
      <c r="O147" s="71">
        <f t="shared" si="103"/>
        <v>0.94639999999999991</v>
      </c>
      <c r="P147" s="71">
        <f t="shared" si="103"/>
        <v>0.94639999999999991</v>
      </c>
      <c r="Q147" s="71">
        <f t="shared" si="103"/>
        <v>0.94639999999999991</v>
      </c>
      <c r="R147" s="111">
        <f t="shared" si="103"/>
        <v>1.0933333333333333</v>
      </c>
      <c r="S147" s="71">
        <f t="shared" si="103"/>
        <v>0.91111111111111109</v>
      </c>
      <c r="T147" s="71">
        <f t="shared" si="103"/>
        <v>1.0523333333333331</v>
      </c>
      <c r="U147" s="71">
        <f t="shared" si="103"/>
        <v>0.9463999999999998</v>
      </c>
      <c r="V147" s="111">
        <f t="shared" si="103"/>
        <v>0.99365517241379309</v>
      </c>
      <c r="W147" s="112">
        <f t="shared" si="103"/>
        <v>0.9939393939393939</v>
      </c>
    </row>
    <row r="148" spans="1:28" ht="15.75" thickBot="1" x14ac:dyDescent="0.3">
      <c r="C148" s="106"/>
      <c r="D148" s="106"/>
      <c r="E148" s="106"/>
      <c r="F148" s="31"/>
      <c r="G148" s="31"/>
      <c r="H148" s="31"/>
      <c r="I148" s="31"/>
      <c r="J148" s="31"/>
      <c r="K148" s="31"/>
      <c r="L148" s="31"/>
      <c r="M148" s="31"/>
      <c r="N148" s="31"/>
      <c r="O148" s="31"/>
      <c r="P148" s="31"/>
      <c r="Q148" s="31"/>
      <c r="R148" s="31"/>
      <c r="S148" s="31"/>
      <c r="T148" s="31"/>
      <c r="U148" s="31"/>
      <c r="V148" s="31"/>
      <c r="W148" s="31"/>
    </row>
    <row r="149" spans="1:28" s="2" customFormat="1" x14ac:dyDescent="0.25">
      <c r="A149"/>
      <c r="B149" s="302" t="s">
        <v>59</v>
      </c>
      <c r="C149" s="303"/>
      <c r="D149" s="303"/>
      <c r="E149" s="303"/>
      <c r="F149" s="304"/>
      <c r="G149" s="304"/>
      <c r="H149" s="304"/>
      <c r="I149" s="304"/>
      <c r="J149" s="304"/>
      <c r="K149" s="304"/>
      <c r="L149" s="304"/>
      <c r="M149" s="304"/>
      <c r="N149" s="304"/>
      <c r="O149" s="304"/>
      <c r="P149" s="304"/>
      <c r="Q149" s="304"/>
      <c r="R149" s="304"/>
      <c r="S149" s="304"/>
      <c r="T149" s="304"/>
      <c r="U149" s="304"/>
      <c r="V149" s="304"/>
      <c r="W149" s="305"/>
      <c r="X149"/>
      <c r="Y149"/>
      <c r="Z149"/>
      <c r="AA149"/>
      <c r="AB149"/>
    </row>
    <row r="150" spans="1:28" x14ac:dyDescent="0.25">
      <c r="B150" s="307" t="s">
        <v>109</v>
      </c>
      <c r="C150" s="308"/>
      <c r="D150" s="309"/>
      <c r="E150" s="309"/>
      <c r="F150" s="310"/>
      <c r="G150" s="309"/>
      <c r="H150" s="309"/>
      <c r="I150" s="309"/>
      <c r="J150" s="309"/>
      <c r="K150" s="309"/>
      <c r="L150" s="309"/>
      <c r="M150" s="309"/>
      <c r="N150" s="309"/>
      <c r="O150" s="309"/>
      <c r="P150" s="309"/>
      <c r="Q150" s="309"/>
      <c r="R150" s="309"/>
      <c r="S150" s="309"/>
      <c r="T150" s="309"/>
      <c r="U150" s="309"/>
      <c r="V150" s="309"/>
      <c r="W150" s="311"/>
    </row>
    <row r="151" spans="1:28" s="2" customFormat="1" x14ac:dyDescent="0.25">
      <c r="A151"/>
      <c r="B151" s="295"/>
      <c r="C151" s="358"/>
      <c r="D151" s="358"/>
      <c r="E151" s="358"/>
      <c r="F151" s="359" t="str">
        <f>IF(Inputs!$C$9&gt;F$152,"Actual","Expected")</f>
        <v>Actual</v>
      </c>
      <c r="G151" s="359" t="str">
        <f>IF(Inputs!$C$9&gt;G$152,"Actual","Expected")</f>
        <v>Actual</v>
      </c>
      <c r="H151" s="359" t="str">
        <f>IF(Inputs!$C$9&gt;H$152,"Actual","Expected")</f>
        <v>Actual</v>
      </c>
      <c r="I151" s="359" t="str">
        <f>IF(Inputs!$C$9&gt;I$152,"Actual","Expected")</f>
        <v>Actual</v>
      </c>
      <c r="J151" s="359" t="str">
        <f>IF(Inputs!$C$9&gt;J$152,"Actual","Expected")</f>
        <v>Actual</v>
      </c>
      <c r="K151" s="359" t="str">
        <f>IF(Inputs!$C$9&gt;K$152,"Actual","Expected")</f>
        <v>Actual</v>
      </c>
      <c r="L151" s="359" t="str">
        <f>IF(Inputs!$C$9&gt;L$152,"Actual","Expected")</f>
        <v>Expected</v>
      </c>
      <c r="M151" s="359" t="str">
        <f>IF(Inputs!$C$9&gt;M$152,"Actual","Expected")</f>
        <v>Expected</v>
      </c>
      <c r="N151" s="359" t="str">
        <f>IF(Inputs!$C$9&gt;N$152,"Actual","Expected")</f>
        <v>Expected</v>
      </c>
      <c r="O151" s="359" t="str">
        <f>IF(Inputs!$C$9&gt;O$152,"Actual","Expected")</f>
        <v>Expected</v>
      </c>
      <c r="P151" s="359" t="str">
        <f>IF(Inputs!$C$9&gt;P$152,"Actual","Expected")</f>
        <v>Expected</v>
      </c>
      <c r="Q151" s="359" t="str">
        <f>IF(Inputs!$C$9&gt;Q$152,"Actual","Expected")</f>
        <v>Expected</v>
      </c>
      <c r="R151" s="296" t="str">
        <f>H151</f>
        <v>Actual</v>
      </c>
      <c r="S151" s="359" t="str">
        <f>K151</f>
        <v>Actual</v>
      </c>
      <c r="T151" s="359" t="str">
        <f>N151</f>
        <v>Expected</v>
      </c>
      <c r="U151" s="359" t="str">
        <f>Q151</f>
        <v>Expected</v>
      </c>
      <c r="V151" s="296" t="str">
        <f>Q151</f>
        <v>Expected</v>
      </c>
      <c r="W151" s="251" t="s">
        <v>71</v>
      </c>
      <c r="X151"/>
      <c r="Y151"/>
      <c r="Z151"/>
      <c r="AA151"/>
      <c r="AB151"/>
    </row>
    <row r="152" spans="1:28" ht="15.75" thickBot="1" x14ac:dyDescent="0.3">
      <c r="B152" s="27" t="str">
        <f>B$40</f>
        <v>Rep Name</v>
      </c>
      <c r="C152" s="102" t="str">
        <f>C$40</f>
        <v>Title</v>
      </c>
      <c r="D152" s="102" t="str">
        <f>D$40</f>
        <v>Hire Date</v>
      </c>
      <c r="E152" s="102"/>
      <c r="F152" s="28">
        <f>$C$8</f>
        <v>44927</v>
      </c>
      <c r="G152" s="28">
        <f>EOMONTH(F152,1)</f>
        <v>44985</v>
      </c>
      <c r="H152" s="29">
        <f t="shared" ref="H152:Q152" si="104">EOMONTH(G152,1)</f>
        <v>45016</v>
      </c>
      <c r="I152" s="28">
        <f t="shared" si="104"/>
        <v>45046</v>
      </c>
      <c r="J152" s="29">
        <f t="shared" si="104"/>
        <v>45077</v>
      </c>
      <c r="K152" s="28">
        <f t="shared" si="104"/>
        <v>45107</v>
      </c>
      <c r="L152" s="29">
        <f t="shared" si="104"/>
        <v>45138</v>
      </c>
      <c r="M152" s="29">
        <f t="shared" si="104"/>
        <v>45169</v>
      </c>
      <c r="N152" s="29">
        <f t="shared" si="104"/>
        <v>45199</v>
      </c>
      <c r="O152" s="28">
        <f t="shared" si="104"/>
        <v>45230</v>
      </c>
      <c r="P152" s="29">
        <f t="shared" si="104"/>
        <v>45260</v>
      </c>
      <c r="Q152" s="29">
        <f t="shared" si="104"/>
        <v>45291</v>
      </c>
      <c r="R152" s="47" t="str">
        <f>"Q1 "&amp;YEAR($C$8)</f>
        <v>Q1 2023</v>
      </c>
      <c r="S152" s="42" t="str">
        <f>"Q2 "&amp;YEAR($C$8)</f>
        <v>Q2 2023</v>
      </c>
      <c r="T152" s="42" t="str">
        <f>"Q3 "&amp;YEAR($C$8)</f>
        <v>Q3 2023</v>
      </c>
      <c r="U152" s="42" t="str">
        <f>"Q4 "&amp;YEAR($C$8)</f>
        <v>Q4 2023</v>
      </c>
      <c r="V152" s="47">
        <f>YEAR($C$8)</f>
        <v>2023</v>
      </c>
      <c r="W152" s="43" t="s">
        <v>28</v>
      </c>
    </row>
    <row r="153" spans="1:28" x14ac:dyDescent="0.25">
      <c r="B153" s="26" t="str">
        <f>B41</f>
        <v>Sales Rep 1</v>
      </c>
      <c r="C153" s="258" t="str">
        <f t="shared" ref="C153:C172" si="105">IF(C41="","",C41)</f>
        <v>Senior AE</v>
      </c>
      <c r="D153" s="259">
        <f>IF($D$70=0,"",$D$70)</f>
        <v>44713</v>
      </c>
      <c r="E153" s="259"/>
      <c r="F153" s="362">
        <f t="shared" ref="F153:Q153" si="106">IFERROR(F126/F41,0)</f>
        <v>0.23529411764705882</v>
      </c>
      <c r="G153" s="30">
        <f t="shared" si="106"/>
        <v>0.23529411764705882</v>
      </c>
      <c r="H153" s="30">
        <f t="shared" si="106"/>
        <v>0.23529411764705882</v>
      </c>
      <c r="I153" s="30">
        <f t="shared" si="106"/>
        <v>0</v>
      </c>
      <c r="J153" s="30">
        <f t="shared" si="106"/>
        <v>0</v>
      </c>
      <c r="K153" s="30">
        <f t="shared" si="106"/>
        <v>0</v>
      </c>
      <c r="L153" s="30">
        <f t="shared" si="106"/>
        <v>0</v>
      </c>
      <c r="M153" s="30">
        <f t="shared" si="106"/>
        <v>0</v>
      </c>
      <c r="N153" s="30">
        <f t="shared" si="106"/>
        <v>0</v>
      </c>
      <c r="O153" s="30">
        <f t="shared" si="106"/>
        <v>0</v>
      </c>
      <c r="P153" s="30">
        <f t="shared" si="106"/>
        <v>0</v>
      </c>
      <c r="Q153" s="51">
        <f t="shared" si="106"/>
        <v>0</v>
      </c>
      <c r="R153" s="40">
        <f t="shared" ref="R153:W162" si="107">IFERROR(R126/R41,"")</f>
        <v>0.23529411764705882</v>
      </c>
      <c r="S153" s="30" t="str">
        <f t="shared" si="107"/>
        <v/>
      </c>
      <c r="T153" s="30" t="str">
        <f t="shared" si="107"/>
        <v/>
      </c>
      <c r="U153" s="30" t="str">
        <f t="shared" si="107"/>
        <v/>
      </c>
      <c r="V153" s="40">
        <f t="shared" si="107"/>
        <v>0.23529411764705882</v>
      </c>
      <c r="W153" s="363">
        <f t="shared" si="107"/>
        <v>0.23529411764705882</v>
      </c>
    </row>
    <row r="154" spans="1:28" x14ac:dyDescent="0.25">
      <c r="B154" s="26" t="str">
        <f t="shared" ref="B154:B172" si="108">B42</f>
        <v>Sales Rep 2</v>
      </c>
      <c r="C154" s="258" t="str">
        <f t="shared" si="105"/>
        <v>Senior AE</v>
      </c>
      <c r="D154" s="259">
        <f t="shared" ref="D154:D172" si="109">IF(D71=0,"",D71)</f>
        <v>44713</v>
      </c>
      <c r="E154" s="259"/>
      <c r="F154" s="30">
        <f t="shared" ref="F154:Q154" si="110">IFERROR(F127/F42,0)</f>
        <v>1.0588235294117647</v>
      </c>
      <c r="G154" s="30">
        <f t="shared" si="110"/>
        <v>0.82352941176470584</v>
      </c>
      <c r="H154" s="30">
        <f t="shared" si="110"/>
        <v>1.0588235294117647</v>
      </c>
      <c r="I154" s="30">
        <f t="shared" si="110"/>
        <v>0.58823529411764708</v>
      </c>
      <c r="J154" s="30">
        <f t="shared" si="110"/>
        <v>0.58823529411764708</v>
      </c>
      <c r="K154" s="30">
        <f t="shared" si="110"/>
        <v>1.0588235294117647</v>
      </c>
      <c r="L154" s="30">
        <f t="shared" si="110"/>
        <v>0.7</v>
      </c>
      <c r="M154" s="30">
        <f t="shared" si="110"/>
        <v>0.7</v>
      </c>
      <c r="N154" s="30">
        <f t="shared" si="110"/>
        <v>0.7</v>
      </c>
      <c r="O154" s="30">
        <f t="shared" si="110"/>
        <v>0.7</v>
      </c>
      <c r="P154" s="30">
        <f t="shared" si="110"/>
        <v>0.7</v>
      </c>
      <c r="Q154" s="51">
        <f t="shared" si="110"/>
        <v>0.7</v>
      </c>
      <c r="R154" s="40">
        <f t="shared" si="107"/>
        <v>0.98039215686274506</v>
      </c>
      <c r="S154" s="30">
        <f t="shared" si="107"/>
        <v>0.74509803921568629</v>
      </c>
      <c r="T154" s="30">
        <f t="shared" si="107"/>
        <v>0.69999999999999984</v>
      </c>
      <c r="U154" s="30">
        <f t="shared" si="107"/>
        <v>0.69999999999999984</v>
      </c>
      <c r="V154" s="40">
        <f t="shared" si="107"/>
        <v>0.78137254901960784</v>
      </c>
      <c r="W154" s="39">
        <f t="shared" si="107"/>
        <v>0.86274509803921573</v>
      </c>
    </row>
    <row r="155" spans="1:28" x14ac:dyDescent="0.25">
      <c r="B155" s="26" t="str">
        <f t="shared" si="108"/>
        <v>Sales Rep 3</v>
      </c>
      <c r="C155" s="258" t="str">
        <f t="shared" si="105"/>
        <v>Senior AE</v>
      </c>
      <c r="D155" s="259">
        <f t="shared" si="109"/>
        <v>44927</v>
      </c>
      <c r="E155" s="259"/>
      <c r="F155" s="30">
        <f t="shared" ref="F155:Q155" si="111">IFERROR(F128/F43,0)</f>
        <v>0</v>
      </c>
      <c r="G155" s="30">
        <f t="shared" si="111"/>
        <v>0</v>
      </c>
      <c r="H155" s="30">
        <f t="shared" si="111"/>
        <v>2</v>
      </c>
      <c r="I155" s="30">
        <f t="shared" si="111"/>
        <v>0.76923076923076927</v>
      </c>
      <c r="J155" s="30">
        <f t="shared" si="111"/>
        <v>0.58823529411764708</v>
      </c>
      <c r="K155" s="30">
        <f t="shared" si="111"/>
        <v>0.58823529411764708</v>
      </c>
      <c r="L155" s="30">
        <f t="shared" si="111"/>
        <v>0.7</v>
      </c>
      <c r="M155" s="30">
        <f t="shared" si="111"/>
        <v>0.7</v>
      </c>
      <c r="N155" s="30">
        <f t="shared" si="111"/>
        <v>0.7</v>
      </c>
      <c r="O155" s="30">
        <f t="shared" si="111"/>
        <v>0.7</v>
      </c>
      <c r="P155" s="30">
        <f t="shared" si="111"/>
        <v>0.7</v>
      </c>
      <c r="Q155" s="51">
        <f t="shared" si="111"/>
        <v>0.7</v>
      </c>
      <c r="R155" s="40">
        <f t="shared" si="107"/>
        <v>1.25</v>
      </c>
      <c r="S155" s="30">
        <f t="shared" si="107"/>
        <v>0.63829787234042556</v>
      </c>
      <c r="T155" s="30">
        <f t="shared" si="107"/>
        <v>0.69999999999999984</v>
      </c>
      <c r="U155" s="30">
        <f t="shared" si="107"/>
        <v>0.69999999999999984</v>
      </c>
      <c r="V155" s="40">
        <f t="shared" si="107"/>
        <v>0.73575757575757572</v>
      </c>
      <c r="W155" s="39">
        <f t="shared" si="107"/>
        <v>0.79365079365079361</v>
      </c>
    </row>
    <row r="156" spans="1:28" x14ac:dyDescent="0.25">
      <c r="B156" s="26" t="str">
        <f t="shared" si="108"/>
        <v>Sales Rep 4</v>
      </c>
      <c r="C156" s="258" t="str">
        <f t="shared" si="105"/>
        <v>Jr AE</v>
      </c>
      <c r="D156" s="259">
        <f t="shared" si="109"/>
        <v>44986</v>
      </c>
      <c r="E156" s="259"/>
      <c r="F156" s="30">
        <f t="shared" ref="F156:Q156" si="112">IFERROR(F129/F44,0)</f>
        <v>0</v>
      </c>
      <c r="G156" s="30">
        <f t="shared" si="112"/>
        <v>0</v>
      </c>
      <c r="H156" s="30">
        <f t="shared" si="112"/>
        <v>0</v>
      </c>
      <c r="I156" s="30">
        <f t="shared" si="112"/>
        <v>0.5</v>
      </c>
      <c r="J156" s="30">
        <f t="shared" si="112"/>
        <v>0.4</v>
      </c>
      <c r="K156" s="30">
        <f t="shared" si="112"/>
        <v>0.7142857142857143</v>
      </c>
      <c r="L156" s="30">
        <f t="shared" si="112"/>
        <v>0.7</v>
      </c>
      <c r="M156" s="30">
        <f t="shared" si="112"/>
        <v>0.7</v>
      </c>
      <c r="N156" s="30">
        <f t="shared" si="112"/>
        <v>0.7</v>
      </c>
      <c r="O156" s="30">
        <f t="shared" si="112"/>
        <v>0.7</v>
      </c>
      <c r="P156" s="30">
        <f t="shared" si="112"/>
        <v>0.7</v>
      </c>
      <c r="Q156" s="51">
        <f t="shared" si="112"/>
        <v>0.7</v>
      </c>
      <c r="R156" s="40" t="str">
        <f t="shared" si="107"/>
        <v/>
      </c>
      <c r="S156" s="30">
        <f t="shared" si="107"/>
        <v>0.5714285714285714</v>
      </c>
      <c r="T156" s="30">
        <f t="shared" si="107"/>
        <v>0.69999999999999984</v>
      </c>
      <c r="U156" s="30">
        <f t="shared" si="107"/>
        <v>0.69999999999999984</v>
      </c>
      <c r="V156" s="40">
        <f t="shared" si="107"/>
        <v>0.67204968944099375</v>
      </c>
      <c r="W156" s="39">
        <f t="shared" si="107"/>
        <v>0.5714285714285714</v>
      </c>
    </row>
    <row r="157" spans="1:28" x14ac:dyDescent="0.25">
      <c r="B157" s="26" t="str">
        <f t="shared" si="108"/>
        <v>Sales Rep 5</v>
      </c>
      <c r="C157" s="258" t="str">
        <f t="shared" si="105"/>
        <v>Jr AE</v>
      </c>
      <c r="D157" s="259">
        <f t="shared" si="109"/>
        <v>44986</v>
      </c>
      <c r="E157" s="259"/>
      <c r="F157" s="30">
        <f t="shared" ref="F157:Q157" si="113">IFERROR(F130/F45,0)</f>
        <v>0</v>
      </c>
      <c r="G157" s="30">
        <f t="shared" si="113"/>
        <v>0</v>
      </c>
      <c r="H157" s="30">
        <f t="shared" si="113"/>
        <v>0</v>
      </c>
      <c r="I157" s="30">
        <f t="shared" si="113"/>
        <v>0</v>
      </c>
      <c r="J157" s="30">
        <f t="shared" si="113"/>
        <v>0</v>
      </c>
      <c r="K157" s="30">
        <f t="shared" si="113"/>
        <v>0.7142857142857143</v>
      </c>
      <c r="L157" s="30">
        <f t="shared" si="113"/>
        <v>0.7</v>
      </c>
      <c r="M157" s="30">
        <f t="shared" si="113"/>
        <v>0.7</v>
      </c>
      <c r="N157" s="30">
        <f t="shared" si="113"/>
        <v>0.7</v>
      </c>
      <c r="O157" s="30">
        <f t="shared" si="113"/>
        <v>0.7</v>
      </c>
      <c r="P157" s="30">
        <f t="shared" si="113"/>
        <v>0.7</v>
      </c>
      <c r="Q157" s="51">
        <f t="shared" si="113"/>
        <v>0.7</v>
      </c>
      <c r="R157" s="40" t="str">
        <f t="shared" si="107"/>
        <v/>
      </c>
      <c r="S157" s="30">
        <f t="shared" si="107"/>
        <v>0.35714285714285715</v>
      </c>
      <c r="T157" s="30">
        <f t="shared" si="107"/>
        <v>0.69999999999999984</v>
      </c>
      <c r="U157" s="30">
        <f t="shared" si="107"/>
        <v>0.69999999999999984</v>
      </c>
      <c r="V157" s="40">
        <f t="shared" si="107"/>
        <v>0.62546583850931681</v>
      </c>
      <c r="W157" s="39">
        <f t="shared" si="107"/>
        <v>0.35714285714285715</v>
      </c>
    </row>
    <row r="158" spans="1:28" x14ac:dyDescent="0.25">
      <c r="B158" s="26" t="str">
        <f t="shared" si="108"/>
        <v>Sales Rep 6</v>
      </c>
      <c r="C158" s="258" t="str">
        <f t="shared" si="105"/>
        <v>Jr AE</v>
      </c>
      <c r="D158" s="259">
        <f t="shared" si="109"/>
        <v>45078</v>
      </c>
      <c r="E158" s="259"/>
      <c r="F158" s="30">
        <f t="shared" ref="F158:Q158" si="114">IFERROR(F131/F46,0)</f>
        <v>0</v>
      </c>
      <c r="G158" s="30">
        <f t="shared" si="114"/>
        <v>0</v>
      </c>
      <c r="H158" s="30">
        <f t="shared" si="114"/>
        <v>0</v>
      </c>
      <c r="I158" s="30">
        <f t="shared" si="114"/>
        <v>0</v>
      </c>
      <c r="J158" s="30">
        <f t="shared" si="114"/>
        <v>0</v>
      </c>
      <c r="K158" s="30">
        <f t="shared" si="114"/>
        <v>0</v>
      </c>
      <c r="L158" s="30">
        <f t="shared" si="114"/>
        <v>0.7</v>
      </c>
      <c r="M158" s="30">
        <f t="shared" si="114"/>
        <v>0.7</v>
      </c>
      <c r="N158" s="30">
        <f t="shared" si="114"/>
        <v>0.7</v>
      </c>
      <c r="O158" s="30">
        <f t="shared" si="114"/>
        <v>0.7</v>
      </c>
      <c r="P158" s="30">
        <f t="shared" si="114"/>
        <v>0.7</v>
      </c>
      <c r="Q158" s="51">
        <f t="shared" si="114"/>
        <v>0.7</v>
      </c>
      <c r="R158" s="40" t="str">
        <f t="shared" si="107"/>
        <v/>
      </c>
      <c r="S158" s="30" t="str">
        <f t="shared" si="107"/>
        <v/>
      </c>
      <c r="T158" s="30">
        <f t="shared" si="107"/>
        <v>0.7</v>
      </c>
      <c r="U158" s="30">
        <f t="shared" si="107"/>
        <v>0.69999999999999984</v>
      </c>
      <c r="V158" s="40">
        <f t="shared" si="107"/>
        <v>0.7</v>
      </c>
      <c r="W158" s="39" t="str">
        <f t="shared" si="107"/>
        <v/>
      </c>
    </row>
    <row r="159" spans="1:28" x14ac:dyDescent="0.25">
      <c r="B159" s="26" t="str">
        <f t="shared" si="108"/>
        <v>Sales Rep 7</v>
      </c>
      <c r="C159" s="258" t="str">
        <f t="shared" si="105"/>
        <v>Jr AE</v>
      </c>
      <c r="D159" s="259">
        <f t="shared" si="109"/>
        <v>45078</v>
      </c>
      <c r="E159" s="259"/>
      <c r="F159" s="30">
        <f t="shared" ref="F159:Q159" si="115">IFERROR(F132/F47,0)</f>
        <v>0</v>
      </c>
      <c r="G159" s="30">
        <f t="shared" si="115"/>
        <v>0</v>
      </c>
      <c r="H159" s="30">
        <f t="shared" si="115"/>
        <v>0</v>
      </c>
      <c r="I159" s="30">
        <f t="shared" si="115"/>
        <v>0</v>
      </c>
      <c r="J159" s="30">
        <f t="shared" si="115"/>
        <v>0</v>
      </c>
      <c r="K159" s="30">
        <f t="shared" si="115"/>
        <v>0</v>
      </c>
      <c r="L159" s="30">
        <f t="shared" si="115"/>
        <v>0.7</v>
      </c>
      <c r="M159" s="30">
        <f t="shared" si="115"/>
        <v>0.7</v>
      </c>
      <c r="N159" s="30">
        <f t="shared" si="115"/>
        <v>0.7</v>
      </c>
      <c r="O159" s="30">
        <f t="shared" si="115"/>
        <v>0.7</v>
      </c>
      <c r="P159" s="30">
        <f t="shared" si="115"/>
        <v>0.7</v>
      </c>
      <c r="Q159" s="51">
        <f t="shared" si="115"/>
        <v>0.7</v>
      </c>
      <c r="R159" s="40" t="str">
        <f t="shared" si="107"/>
        <v/>
      </c>
      <c r="S159" s="30" t="str">
        <f t="shared" si="107"/>
        <v/>
      </c>
      <c r="T159" s="30">
        <f t="shared" si="107"/>
        <v>0.7</v>
      </c>
      <c r="U159" s="30">
        <f t="shared" si="107"/>
        <v>0.69999999999999984</v>
      </c>
      <c r="V159" s="40">
        <f t="shared" si="107"/>
        <v>0.72551020408163269</v>
      </c>
      <c r="W159" s="39" t="str">
        <f t="shared" si="107"/>
        <v/>
      </c>
    </row>
    <row r="160" spans="1:28" x14ac:dyDescent="0.25">
      <c r="B160" s="26" t="str">
        <f t="shared" si="108"/>
        <v>Sales Rep 8</v>
      </c>
      <c r="C160" s="258" t="str">
        <f t="shared" si="105"/>
        <v/>
      </c>
      <c r="D160" s="259" t="str">
        <f t="shared" si="109"/>
        <v/>
      </c>
      <c r="E160" s="259"/>
      <c r="F160" s="30">
        <f t="shared" ref="F160:Q160" si="116">IFERROR(F133/F48,0)</f>
        <v>0</v>
      </c>
      <c r="G160" s="30">
        <f t="shared" si="116"/>
        <v>0</v>
      </c>
      <c r="H160" s="30">
        <f t="shared" si="116"/>
        <v>0</v>
      </c>
      <c r="I160" s="30">
        <f t="shared" si="116"/>
        <v>0</v>
      </c>
      <c r="J160" s="30">
        <f t="shared" si="116"/>
        <v>0</v>
      </c>
      <c r="K160" s="30">
        <f t="shared" si="116"/>
        <v>0</v>
      </c>
      <c r="L160" s="30">
        <f t="shared" si="116"/>
        <v>0</v>
      </c>
      <c r="M160" s="30">
        <f t="shared" si="116"/>
        <v>0</v>
      </c>
      <c r="N160" s="30">
        <f t="shared" si="116"/>
        <v>0</v>
      </c>
      <c r="O160" s="30">
        <f t="shared" si="116"/>
        <v>0</v>
      </c>
      <c r="P160" s="30">
        <f t="shared" si="116"/>
        <v>0</v>
      </c>
      <c r="Q160" s="51">
        <f t="shared" si="116"/>
        <v>0</v>
      </c>
      <c r="R160" s="40" t="str">
        <f t="shared" si="107"/>
        <v/>
      </c>
      <c r="S160" s="30" t="str">
        <f t="shared" si="107"/>
        <v/>
      </c>
      <c r="T160" s="30" t="str">
        <f t="shared" si="107"/>
        <v/>
      </c>
      <c r="U160" s="30" t="str">
        <f t="shared" si="107"/>
        <v/>
      </c>
      <c r="V160" s="40" t="str">
        <f t="shared" si="107"/>
        <v/>
      </c>
      <c r="W160" s="39" t="str">
        <f t="shared" si="107"/>
        <v/>
      </c>
    </row>
    <row r="161" spans="2:23" x14ac:dyDescent="0.25">
      <c r="B161" s="26" t="str">
        <f t="shared" si="108"/>
        <v>Sales Rep 9</v>
      </c>
      <c r="C161" s="258" t="str">
        <f t="shared" si="105"/>
        <v/>
      </c>
      <c r="D161" s="259" t="str">
        <f t="shared" si="109"/>
        <v/>
      </c>
      <c r="E161" s="259"/>
      <c r="F161" s="30">
        <f t="shared" ref="F161:Q161" si="117">IFERROR(F134/F49,0)</f>
        <v>0</v>
      </c>
      <c r="G161" s="30">
        <f t="shared" si="117"/>
        <v>0</v>
      </c>
      <c r="H161" s="30">
        <f t="shared" si="117"/>
        <v>0</v>
      </c>
      <c r="I161" s="30">
        <f t="shared" si="117"/>
        <v>0</v>
      </c>
      <c r="J161" s="30">
        <f t="shared" si="117"/>
        <v>0</v>
      </c>
      <c r="K161" s="30">
        <f t="shared" si="117"/>
        <v>0</v>
      </c>
      <c r="L161" s="30">
        <f t="shared" si="117"/>
        <v>0</v>
      </c>
      <c r="M161" s="30">
        <f t="shared" si="117"/>
        <v>0</v>
      </c>
      <c r="N161" s="30">
        <f t="shared" si="117"/>
        <v>0</v>
      </c>
      <c r="O161" s="30">
        <f t="shared" si="117"/>
        <v>0</v>
      </c>
      <c r="P161" s="30">
        <f t="shared" si="117"/>
        <v>0</v>
      </c>
      <c r="Q161" s="51">
        <f t="shared" si="117"/>
        <v>0</v>
      </c>
      <c r="R161" s="40" t="str">
        <f t="shared" si="107"/>
        <v/>
      </c>
      <c r="S161" s="30" t="str">
        <f t="shared" si="107"/>
        <v/>
      </c>
      <c r="T161" s="30" t="str">
        <f t="shared" si="107"/>
        <v/>
      </c>
      <c r="U161" s="30" t="str">
        <f t="shared" si="107"/>
        <v/>
      </c>
      <c r="V161" s="40" t="str">
        <f t="shared" si="107"/>
        <v/>
      </c>
      <c r="W161" s="39" t="str">
        <f t="shared" si="107"/>
        <v/>
      </c>
    </row>
    <row r="162" spans="2:23" x14ac:dyDescent="0.25">
      <c r="B162" s="26" t="str">
        <f t="shared" si="108"/>
        <v>Sales Rep 10</v>
      </c>
      <c r="C162" s="258" t="str">
        <f t="shared" si="105"/>
        <v/>
      </c>
      <c r="D162" s="259" t="str">
        <f t="shared" si="109"/>
        <v/>
      </c>
      <c r="E162" s="259"/>
      <c r="F162" s="30">
        <f t="shared" ref="F162:Q162" si="118">IFERROR(F135/F50,0)</f>
        <v>0</v>
      </c>
      <c r="G162" s="30">
        <f t="shared" si="118"/>
        <v>0</v>
      </c>
      <c r="H162" s="30">
        <f t="shared" si="118"/>
        <v>0</v>
      </c>
      <c r="I162" s="30">
        <f t="shared" si="118"/>
        <v>0</v>
      </c>
      <c r="J162" s="30">
        <f t="shared" si="118"/>
        <v>0</v>
      </c>
      <c r="K162" s="30">
        <f t="shared" si="118"/>
        <v>0</v>
      </c>
      <c r="L162" s="30">
        <f t="shared" si="118"/>
        <v>0</v>
      </c>
      <c r="M162" s="30">
        <f t="shared" si="118"/>
        <v>0</v>
      </c>
      <c r="N162" s="30">
        <f t="shared" si="118"/>
        <v>0</v>
      </c>
      <c r="O162" s="30">
        <f t="shared" si="118"/>
        <v>0</v>
      </c>
      <c r="P162" s="30">
        <f t="shared" si="118"/>
        <v>0</v>
      </c>
      <c r="Q162" s="51">
        <f t="shared" si="118"/>
        <v>0</v>
      </c>
      <c r="R162" s="40" t="str">
        <f t="shared" si="107"/>
        <v/>
      </c>
      <c r="S162" s="30" t="str">
        <f t="shared" si="107"/>
        <v/>
      </c>
      <c r="T162" s="30" t="str">
        <f t="shared" si="107"/>
        <v/>
      </c>
      <c r="U162" s="30" t="str">
        <f t="shared" si="107"/>
        <v/>
      </c>
      <c r="V162" s="40" t="str">
        <f t="shared" si="107"/>
        <v/>
      </c>
      <c r="W162" s="39" t="str">
        <f t="shared" si="107"/>
        <v/>
      </c>
    </row>
    <row r="163" spans="2:23" x14ac:dyDescent="0.25">
      <c r="B163" s="26" t="str">
        <f t="shared" si="108"/>
        <v>Sales Rep 11</v>
      </c>
      <c r="C163" s="258" t="str">
        <f t="shared" si="105"/>
        <v/>
      </c>
      <c r="D163" s="259" t="str">
        <f t="shared" si="109"/>
        <v/>
      </c>
      <c r="E163" s="259"/>
      <c r="F163" s="30">
        <f t="shared" ref="F163:Q163" si="119">IFERROR(F136/F51,0)</f>
        <v>0</v>
      </c>
      <c r="G163" s="30">
        <f t="shared" si="119"/>
        <v>0</v>
      </c>
      <c r="H163" s="30">
        <f t="shared" si="119"/>
        <v>0</v>
      </c>
      <c r="I163" s="30">
        <f t="shared" si="119"/>
        <v>0</v>
      </c>
      <c r="J163" s="30">
        <f t="shared" si="119"/>
        <v>0</v>
      </c>
      <c r="K163" s="30">
        <f t="shared" si="119"/>
        <v>0</v>
      </c>
      <c r="L163" s="30">
        <f t="shared" si="119"/>
        <v>0</v>
      </c>
      <c r="M163" s="30">
        <f t="shared" si="119"/>
        <v>0</v>
      </c>
      <c r="N163" s="30">
        <f t="shared" si="119"/>
        <v>0</v>
      </c>
      <c r="O163" s="30">
        <f t="shared" si="119"/>
        <v>0</v>
      </c>
      <c r="P163" s="30">
        <f t="shared" si="119"/>
        <v>0</v>
      </c>
      <c r="Q163" s="51">
        <f t="shared" si="119"/>
        <v>0</v>
      </c>
      <c r="R163" s="40" t="str">
        <f t="shared" ref="R163:W172" si="120">IFERROR(R136/R51,"")</f>
        <v/>
      </c>
      <c r="S163" s="30" t="str">
        <f t="shared" si="120"/>
        <v/>
      </c>
      <c r="T163" s="30" t="str">
        <f t="shared" si="120"/>
        <v/>
      </c>
      <c r="U163" s="30" t="str">
        <f t="shared" si="120"/>
        <v/>
      </c>
      <c r="V163" s="40" t="str">
        <f t="shared" si="120"/>
        <v/>
      </c>
      <c r="W163" s="39" t="str">
        <f t="shared" si="120"/>
        <v/>
      </c>
    </row>
    <row r="164" spans="2:23" x14ac:dyDescent="0.25">
      <c r="B164" s="26" t="str">
        <f t="shared" si="108"/>
        <v>Sales Rep 12</v>
      </c>
      <c r="C164" s="258" t="str">
        <f t="shared" si="105"/>
        <v/>
      </c>
      <c r="D164" s="259" t="str">
        <f t="shared" si="109"/>
        <v/>
      </c>
      <c r="E164" s="259"/>
      <c r="F164" s="30">
        <f t="shared" ref="F164:Q164" si="121">IFERROR(F137/F52,0)</f>
        <v>0</v>
      </c>
      <c r="G164" s="30">
        <f t="shared" si="121"/>
        <v>0</v>
      </c>
      <c r="H164" s="30">
        <f t="shared" si="121"/>
        <v>0</v>
      </c>
      <c r="I164" s="30">
        <f t="shared" si="121"/>
        <v>0</v>
      </c>
      <c r="J164" s="30">
        <f t="shared" si="121"/>
        <v>0</v>
      </c>
      <c r="K164" s="30">
        <f t="shared" si="121"/>
        <v>0</v>
      </c>
      <c r="L164" s="30">
        <f t="shared" si="121"/>
        <v>0</v>
      </c>
      <c r="M164" s="30">
        <f t="shared" si="121"/>
        <v>0</v>
      </c>
      <c r="N164" s="30">
        <f t="shared" si="121"/>
        <v>0</v>
      </c>
      <c r="O164" s="30">
        <f t="shared" si="121"/>
        <v>0</v>
      </c>
      <c r="P164" s="30">
        <f t="shared" si="121"/>
        <v>0</v>
      </c>
      <c r="Q164" s="51">
        <f t="shared" si="121"/>
        <v>0</v>
      </c>
      <c r="R164" s="40" t="str">
        <f t="shared" si="120"/>
        <v/>
      </c>
      <c r="S164" s="30" t="str">
        <f t="shared" si="120"/>
        <v/>
      </c>
      <c r="T164" s="30" t="str">
        <f t="shared" si="120"/>
        <v/>
      </c>
      <c r="U164" s="30" t="str">
        <f t="shared" si="120"/>
        <v/>
      </c>
      <c r="V164" s="40" t="str">
        <f t="shared" si="120"/>
        <v/>
      </c>
      <c r="W164" s="39" t="str">
        <f t="shared" si="120"/>
        <v/>
      </c>
    </row>
    <row r="165" spans="2:23" x14ac:dyDescent="0.25">
      <c r="B165" s="26" t="str">
        <f t="shared" si="108"/>
        <v>Sales Rep 13</v>
      </c>
      <c r="C165" s="258" t="str">
        <f t="shared" si="105"/>
        <v/>
      </c>
      <c r="D165" s="259" t="str">
        <f t="shared" si="109"/>
        <v/>
      </c>
      <c r="E165" s="259"/>
      <c r="F165" s="30">
        <f t="shared" ref="F165:Q165" si="122">IFERROR(F138/F53,0)</f>
        <v>0</v>
      </c>
      <c r="G165" s="30">
        <f t="shared" si="122"/>
        <v>0</v>
      </c>
      <c r="H165" s="30">
        <f t="shared" si="122"/>
        <v>0</v>
      </c>
      <c r="I165" s="30">
        <f t="shared" si="122"/>
        <v>0</v>
      </c>
      <c r="J165" s="30">
        <f t="shared" si="122"/>
        <v>0</v>
      </c>
      <c r="K165" s="30">
        <f t="shared" si="122"/>
        <v>0</v>
      </c>
      <c r="L165" s="30">
        <f t="shared" si="122"/>
        <v>0</v>
      </c>
      <c r="M165" s="30">
        <f t="shared" si="122"/>
        <v>0</v>
      </c>
      <c r="N165" s="30">
        <f t="shared" si="122"/>
        <v>0</v>
      </c>
      <c r="O165" s="30">
        <f t="shared" si="122"/>
        <v>0</v>
      </c>
      <c r="P165" s="30">
        <f t="shared" si="122"/>
        <v>0</v>
      </c>
      <c r="Q165" s="51">
        <f t="shared" si="122"/>
        <v>0</v>
      </c>
      <c r="R165" s="40" t="str">
        <f t="shared" si="120"/>
        <v/>
      </c>
      <c r="S165" s="30" t="str">
        <f t="shared" si="120"/>
        <v/>
      </c>
      <c r="T165" s="30" t="str">
        <f t="shared" si="120"/>
        <v/>
      </c>
      <c r="U165" s="30" t="str">
        <f t="shared" si="120"/>
        <v/>
      </c>
      <c r="V165" s="40" t="str">
        <f t="shared" si="120"/>
        <v/>
      </c>
      <c r="W165" s="39" t="str">
        <f t="shared" si="120"/>
        <v/>
      </c>
    </row>
    <row r="166" spans="2:23" x14ac:dyDescent="0.25">
      <c r="B166" s="26" t="str">
        <f t="shared" si="108"/>
        <v>Sales Rep 14</v>
      </c>
      <c r="C166" s="258" t="str">
        <f t="shared" si="105"/>
        <v/>
      </c>
      <c r="D166" s="259" t="str">
        <f t="shared" si="109"/>
        <v/>
      </c>
      <c r="E166" s="259"/>
      <c r="F166" s="30">
        <f t="shared" ref="F166:Q166" si="123">IFERROR(F139/F54,0)</f>
        <v>0</v>
      </c>
      <c r="G166" s="30">
        <f t="shared" si="123"/>
        <v>0</v>
      </c>
      <c r="H166" s="30">
        <f t="shared" si="123"/>
        <v>0</v>
      </c>
      <c r="I166" s="30">
        <f t="shared" si="123"/>
        <v>0</v>
      </c>
      <c r="J166" s="30">
        <f t="shared" si="123"/>
        <v>0</v>
      </c>
      <c r="K166" s="30">
        <f t="shared" si="123"/>
        <v>0</v>
      </c>
      <c r="L166" s="30">
        <f t="shared" si="123"/>
        <v>0</v>
      </c>
      <c r="M166" s="30">
        <f t="shared" si="123"/>
        <v>0</v>
      </c>
      <c r="N166" s="30">
        <f t="shared" si="123"/>
        <v>0</v>
      </c>
      <c r="O166" s="30">
        <f t="shared" si="123"/>
        <v>0</v>
      </c>
      <c r="P166" s="30">
        <f t="shared" si="123"/>
        <v>0</v>
      </c>
      <c r="Q166" s="51">
        <f t="shared" si="123"/>
        <v>0</v>
      </c>
      <c r="R166" s="40" t="str">
        <f t="shared" si="120"/>
        <v/>
      </c>
      <c r="S166" s="30" t="str">
        <f t="shared" si="120"/>
        <v/>
      </c>
      <c r="T166" s="30" t="str">
        <f t="shared" si="120"/>
        <v/>
      </c>
      <c r="U166" s="30" t="str">
        <f t="shared" si="120"/>
        <v/>
      </c>
      <c r="V166" s="40" t="str">
        <f t="shared" si="120"/>
        <v/>
      </c>
      <c r="W166" s="39" t="str">
        <f t="shared" si="120"/>
        <v/>
      </c>
    </row>
    <row r="167" spans="2:23" x14ac:dyDescent="0.25">
      <c r="B167" s="26" t="str">
        <f t="shared" si="108"/>
        <v>Sales Rep 15</v>
      </c>
      <c r="C167" s="258" t="str">
        <f t="shared" si="105"/>
        <v/>
      </c>
      <c r="D167" s="259" t="str">
        <f t="shared" si="109"/>
        <v/>
      </c>
      <c r="E167" s="259"/>
      <c r="F167" s="30">
        <f t="shared" ref="F167:Q167" si="124">IFERROR(F140/F55,0)</f>
        <v>0</v>
      </c>
      <c r="G167" s="30">
        <f t="shared" si="124"/>
        <v>0</v>
      </c>
      <c r="H167" s="30">
        <f t="shared" si="124"/>
        <v>0</v>
      </c>
      <c r="I167" s="30">
        <f t="shared" si="124"/>
        <v>0</v>
      </c>
      <c r="J167" s="30">
        <f t="shared" si="124"/>
        <v>0</v>
      </c>
      <c r="K167" s="30">
        <f t="shared" si="124"/>
        <v>0</v>
      </c>
      <c r="L167" s="30">
        <f t="shared" si="124"/>
        <v>0</v>
      </c>
      <c r="M167" s="30">
        <f t="shared" si="124"/>
        <v>0</v>
      </c>
      <c r="N167" s="30">
        <f t="shared" si="124"/>
        <v>0</v>
      </c>
      <c r="O167" s="30">
        <f t="shared" si="124"/>
        <v>0</v>
      </c>
      <c r="P167" s="30">
        <f t="shared" si="124"/>
        <v>0</v>
      </c>
      <c r="Q167" s="51">
        <f t="shared" si="124"/>
        <v>0</v>
      </c>
      <c r="R167" s="40" t="str">
        <f t="shared" si="120"/>
        <v/>
      </c>
      <c r="S167" s="30" t="str">
        <f t="shared" si="120"/>
        <v/>
      </c>
      <c r="T167" s="30" t="str">
        <f t="shared" si="120"/>
        <v/>
      </c>
      <c r="U167" s="30" t="str">
        <f t="shared" si="120"/>
        <v/>
      </c>
      <c r="V167" s="40" t="str">
        <f t="shared" si="120"/>
        <v/>
      </c>
      <c r="W167" s="39" t="str">
        <f t="shared" si="120"/>
        <v/>
      </c>
    </row>
    <row r="168" spans="2:23" x14ac:dyDescent="0.25">
      <c r="B168" s="26" t="str">
        <f t="shared" si="108"/>
        <v>Sales Rep 16</v>
      </c>
      <c r="C168" s="258" t="str">
        <f t="shared" si="105"/>
        <v/>
      </c>
      <c r="D168" s="259" t="str">
        <f t="shared" si="109"/>
        <v/>
      </c>
      <c r="E168" s="259"/>
      <c r="F168" s="30">
        <f t="shared" ref="F168:Q168" si="125">IFERROR(F141/F56,0)</f>
        <v>0</v>
      </c>
      <c r="G168" s="30">
        <f t="shared" si="125"/>
        <v>0</v>
      </c>
      <c r="H168" s="30">
        <f t="shared" si="125"/>
        <v>0</v>
      </c>
      <c r="I168" s="30">
        <f t="shared" si="125"/>
        <v>0</v>
      </c>
      <c r="J168" s="30">
        <f t="shared" si="125"/>
        <v>0</v>
      </c>
      <c r="K168" s="30">
        <f t="shared" si="125"/>
        <v>0</v>
      </c>
      <c r="L168" s="30">
        <f t="shared" si="125"/>
        <v>0</v>
      </c>
      <c r="M168" s="30">
        <f t="shared" si="125"/>
        <v>0</v>
      </c>
      <c r="N168" s="30">
        <f t="shared" si="125"/>
        <v>0</v>
      </c>
      <c r="O168" s="30">
        <f t="shared" si="125"/>
        <v>0</v>
      </c>
      <c r="P168" s="30">
        <f t="shared" si="125"/>
        <v>0</v>
      </c>
      <c r="Q168" s="51">
        <f t="shared" si="125"/>
        <v>0</v>
      </c>
      <c r="R168" s="40" t="str">
        <f t="shared" si="120"/>
        <v/>
      </c>
      <c r="S168" s="30" t="str">
        <f t="shared" si="120"/>
        <v/>
      </c>
      <c r="T168" s="30" t="str">
        <f t="shared" si="120"/>
        <v/>
      </c>
      <c r="U168" s="30" t="str">
        <f t="shared" si="120"/>
        <v/>
      </c>
      <c r="V168" s="40" t="str">
        <f t="shared" si="120"/>
        <v/>
      </c>
      <c r="W168" s="39" t="str">
        <f t="shared" si="120"/>
        <v/>
      </c>
    </row>
    <row r="169" spans="2:23" x14ac:dyDescent="0.25">
      <c r="B169" s="26" t="str">
        <f t="shared" si="108"/>
        <v>Sales Rep 17</v>
      </c>
      <c r="C169" s="258" t="str">
        <f t="shared" si="105"/>
        <v/>
      </c>
      <c r="D169" s="259" t="str">
        <f t="shared" si="109"/>
        <v/>
      </c>
      <c r="E169" s="259"/>
      <c r="F169" s="30">
        <f t="shared" ref="F169:Q169" si="126">IFERROR(F142/F57,0)</f>
        <v>0</v>
      </c>
      <c r="G169" s="30">
        <f t="shared" si="126"/>
        <v>0</v>
      </c>
      <c r="H169" s="30">
        <f t="shared" si="126"/>
        <v>0</v>
      </c>
      <c r="I169" s="30">
        <f t="shared" si="126"/>
        <v>0</v>
      </c>
      <c r="J169" s="30">
        <f t="shared" si="126"/>
        <v>0</v>
      </c>
      <c r="K169" s="30">
        <f t="shared" si="126"/>
        <v>0</v>
      </c>
      <c r="L169" s="30">
        <f t="shared" si="126"/>
        <v>0</v>
      </c>
      <c r="M169" s="30">
        <f t="shared" si="126"/>
        <v>0</v>
      </c>
      <c r="N169" s="30">
        <f t="shared" si="126"/>
        <v>0</v>
      </c>
      <c r="O169" s="30">
        <f t="shared" si="126"/>
        <v>0</v>
      </c>
      <c r="P169" s="30">
        <f t="shared" si="126"/>
        <v>0</v>
      </c>
      <c r="Q169" s="51">
        <f t="shared" si="126"/>
        <v>0</v>
      </c>
      <c r="R169" s="40" t="str">
        <f t="shared" si="120"/>
        <v/>
      </c>
      <c r="S169" s="30" t="str">
        <f t="shared" si="120"/>
        <v/>
      </c>
      <c r="T169" s="30" t="str">
        <f t="shared" si="120"/>
        <v/>
      </c>
      <c r="U169" s="30" t="str">
        <f t="shared" si="120"/>
        <v/>
      </c>
      <c r="V169" s="40" t="str">
        <f t="shared" si="120"/>
        <v/>
      </c>
      <c r="W169" s="39" t="str">
        <f t="shared" si="120"/>
        <v/>
      </c>
    </row>
    <row r="170" spans="2:23" x14ac:dyDescent="0.25">
      <c r="B170" s="26" t="str">
        <f t="shared" si="108"/>
        <v>Sales Rep 18</v>
      </c>
      <c r="C170" s="258" t="str">
        <f t="shared" si="105"/>
        <v/>
      </c>
      <c r="D170" s="259" t="str">
        <f t="shared" si="109"/>
        <v/>
      </c>
      <c r="E170" s="259"/>
      <c r="F170" s="30">
        <f t="shared" ref="F170:Q170" si="127">IFERROR(F143/F58,0)</f>
        <v>0</v>
      </c>
      <c r="G170" s="30">
        <f t="shared" si="127"/>
        <v>0</v>
      </c>
      <c r="H170" s="30">
        <f t="shared" si="127"/>
        <v>0</v>
      </c>
      <c r="I170" s="30">
        <f t="shared" si="127"/>
        <v>0</v>
      </c>
      <c r="J170" s="30">
        <f t="shared" si="127"/>
        <v>0</v>
      </c>
      <c r="K170" s="30">
        <f t="shared" si="127"/>
        <v>0</v>
      </c>
      <c r="L170" s="30">
        <f t="shared" si="127"/>
        <v>0</v>
      </c>
      <c r="M170" s="30">
        <f t="shared" si="127"/>
        <v>0</v>
      </c>
      <c r="N170" s="30">
        <f t="shared" si="127"/>
        <v>0</v>
      </c>
      <c r="O170" s="30">
        <f t="shared" si="127"/>
        <v>0</v>
      </c>
      <c r="P170" s="30">
        <f t="shared" si="127"/>
        <v>0</v>
      </c>
      <c r="Q170" s="51">
        <f t="shared" si="127"/>
        <v>0</v>
      </c>
      <c r="R170" s="40" t="str">
        <f t="shared" si="120"/>
        <v/>
      </c>
      <c r="S170" s="30" t="str">
        <f t="shared" si="120"/>
        <v/>
      </c>
      <c r="T170" s="30" t="str">
        <f t="shared" si="120"/>
        <v/>
      </c>
      <c r="U170" s="30" t="str">
        <f t="shared" si="120"/>
        <v/>
      </c>
      <c r="V170" s="40" t="str">
        <f t="shared" si="120"/>
        <v/>
      </c>
      <c r="W170" s="39" t="str">
        <f t="shared" si="120"/>
        <v/>
      </c>
    </row>
    <row r="171" spans="2:23" x14ac:dyDescent="0.25">
      <c r="B171" s="26" t="str">
        <f t="shared" si="108"/>
        <v>Sales Rep 19</v>
      </c>
      <c r="C171" s="258" t="str">
        <f t="shared" si="105"/>
        <v/>
      </c>
      <c r="D171" s="259" t="str">
        <f t="shared" si="109"/>
        <v/>
      </c>
      <c r="E171" s="259"/>
      <c r="F171" s="30">
        <f t="shared" ref="F171:Q171" si="128">IFERROR(F144/F59,0)</f>
        <v>0</v>
      </c>
      <c r="G171" s="30">
        <f t="shared" si="128"/>
        <v>0</v>
      </c>
      <c r="H171" s="30">
        <f t="shared" si="128"/>
        <v>0</v>
      </c>
      <c r="I171" s="30">
        <f t="shared" si="128"/>
        <v>0</v>
      </c>
      <c r="J171" s="30">
        <f t="shared" si="128"/>
        <v>0</v>
      </c>
      <c r="K171" s="30">
        <f t="shared" si="128"/>
        <v>0</v>
      </c>
      <c r="L171" s="30">
        <f t="shared" si="128"/>
        <v>0</v>
      </c>
      <c r="M171" s="30">
        <f t="shared" si="128"/>
        <v>0</v>
      </c>
      <c r="N171" s="30">
        <f t="shared" si="128"/>
        <v>0</v>
      </c>
      <c r="O171" s="30">
        <f t="shared" si="128"/>
        <v>0</v>
      </c>
      <c r="P171" s="30">
        <f t="shared" si="128"/>
        <v>0</v>
      </c>
      <c r="Q171" s="51">
        <f t="shared" si="128"/>
        <v>0</v>
      </c>
      <c r="R171" s="40" t="str">
        <f t="shared" si="120"/>
        <v/>
      </c>
      <c r="S171" s="30" t="str">
        <f t="shared" si="120"/>
        <v/>
      </c>
      <c r="T171" s="30" t="str">
        <f t="shared" si="120"/>
        <v/>
      </c>
      <c r="U171" s="30" t="str">
        <f t="shared" si="120"/>
        <v/>
      </c>
      <c r="V171" s="40" t="str">
        <f t="shared" si="120"/>
        <v/>
      </c>
      <c r="W171" s="39" t="str">
        <f t="shared" si="120"/>
        <v/>
      </c>
    </row>
    <row r="172" spans="2:23" x14ac:dyDescent="0.25">
      <c r="B172" s="26" t="str">
        <f t="shared" si="108"/>
        <v>Sales Rep 20</v>
      </c>
      <c r="C172" s="258" t="str">
        <f t="shared" si="105"/>
        <v/>
      </c>
      <c r="D172" s="259" t="str">
        <f t="shared" si="109"/>
        <v/>
      </c>
      <c r="E172" s="259"/>
      <c r="F172" s="30">
        <f t="shared" ref="F172:Q172" si="129">IFERROR(F145/F60,0)</f>
        <v>0</v>
      </c>
      <c r="G172" s="219">
        <f t="shared" si="129"/>
        <v>0</v>
      </c>
      <c r="H172" s="219">
        <f t="shared" si="129"/>
        <v>0</v>
      </c>
      <c r="I172" s="219">
        <f t="shared" si="129"/>
        <v>0</v>
      </c>
      <c r="J172" s="219">
        <f t="shared" si="129"/>
        <v>0</v>
      </c>
      <c r="K172" s="219">
        <f t="shared" si="129"/>
        <v>0</v>
      </c>
      <c r="L172" s="219">
        <f t="shared" si="129"/>
        <v>0</v>
      </c>
      <c r="M172" s="219">
        <f t="shared" si="129"/>
        <v>0</v>
      </c>
      <c r="N172" s="219">
        <f t="shared" si="129"/>
        <v>0</v>
      </c>
      <c r="O172" s="219">
        <f t="shared" si="129"/>
        <v>0</v>
      </c>
      <c r="P172" s="219">
        <f t="shared" si="129"/>
        <v>0</v>
      </c>
      <c r="Q172" s="220">
        <f t="shared" si="129"/>
        <v>0</v>
      </c>
      <c r="R172" s="40" t="str">
        <f t="shared" si="120"/>
        <v/>
      </c>
      <c r="S172" s="30" t="str">
        <f t="shared" si="120"/>
        <v/>
      </c>
      <c r="T172" s="30" t="str">
        <f t="shared" si="120"/>
        <v/>
      </c>
      <c r="U172" s="30" t="str">
        <f t="shared" si="120"/>
        <v/>
      </c>
      <c r="V172" s="40" t="str">
        <f t="shared" si="120"/>
        <v/>
      </c>
      <c r="W172" s="39" t="str">
        <f t="shared" si="120"/>
        <v/>
      </c>
    </row>
    <row r="173" spans="2:23" ht="15.75" thickBot="1" x14ac:dyDescent="0.3">
      <c r="B173" s="113" t="s">
        <v>33</v>
      </c>
      <c r="C173" s="114"/>
      <c r="D173" s="114"/>
      <c r="E173" s="114"/>
      <c r="F173" s="361">
        <f t="shared" ref="F173:W173" si="130">IFERROR(F146/F61,"N/A")</f>
        <v>0.6470588235294118</v>
      </c>
      <c r="G173" s="116">
        <f t="shared" si="130"/>
        <v>0.45</v>
      </c>
      <c r="H173" s="116">
        <f t="shared" si="130"/>
        <v>0.95454545454545459</v>
      </c>
      <c r="I173" s="116">
        <f t="shared" si="130"/>
        <v>0.61764705882352944</v>
      </c>
      <c r="J173" s="116">
        <f t="shared" si="130"/>
        <v>0.5</v>
      </c>
      <c r="K173" s="116">
        <f t="shared" si="130"/>
        <v>0.8125</v>
      </c>
      <c r="L173" s="116">
        <f t="shared" si="130"/>
        <v>0.69999999999999984</v>
      </c>
      <c r="M173" s="116">
        <f t="shared" si="130"/>
        <v>0.7</v>
      </c>
      <c r="N173" s="116">
        <f t="shared" si="130"/>
        <v>0.7</v>
      </c>
      <c r="O173" s="116">
        <f t="shared" si="130"/>
        <v>0.7</v>
      </c>
      <c r="P173" s="116">
        <f t="shared" si="130"/>
        <v>0.7</v>
      </c>
      <c r="Q173" s="116">
        <f t="shared" si="130"/>
        <v>0.7</v>
      </c>
      <c r="R173" s="115">
        <f t="shared" si="130"/>
        <v>0.69491525423728817</v>
      </c>
      <c r="S173" s="116">
        <f t="shared" si="130"/>
        <v>0.65079365079365081</v>
      </c>
      <c r="T173" s="116">
        <f t="shared" si="130"/>
        <v>0.69999999999999984</v>
      </c>
      <c r="U173" s="116">
        <f t="shared" si="130"/>
        <v>0.69999999999999984</v>
      </c>
      <c r="V173" s="115">
        <f t="shared" si="130"/>
        <v>0.6891581632653061</v>
      </c>
      <c r="W173" s="117">
        <f t="shared" si="130"/>
        <v>0.67213114754098358</v>
      </c>
    </row>
    <row r="174" spans="2:23" x14ac:dyDescent="0.25">
      <c r="C174" s="106"/>
      <c r="D174" s="106"/>
      <c r="E174" s="106"/>
      <c r="F174" s="31"/>
      <c r="G174" s="31"/>
      <c r="H174" s="31"/>
      <c r="I174" s="31"/>
      <c r="J174" s="31"/>
      <c r="K174" s="31"/>
      <c r="L174" s="31"/>
      <c r="M174" s="31"/>
      <c r="N174" s="31"/>
      <c r="O174" s="31"/>
      <c r="P174" s="31"/>
      <c r="Q174" s="31"/>
      <c r="R174" s="31"/>
      <c r="S174" s="31"/>
      <c r="T174" s="31"/>
      <c r="U174" s="31"/>
      <c r="V174" s="31"/>
      <c r="W174" s="31"/>
    </row>
    <row r="175" spans="2:23" x14ac:dyDescent="0.25">
      <c r="C175" s="106"/>
      <c r="D175" s="106"/>
      <c r="E175" s="106"/>
      <c r="H175" s="31"/>
      <c r="I175" s="31"/>
      <c r="J175" s="31"/>
      <c r="K175" s="31"/>
      <c r="L175" s="31"/>
      <c r="M175" s="31"/>
      <c r="N175" s="31"/>
      <c r="O175" s="31"/>
      <c r="P175" s="31"/>
      <c r="Q175" s="31"/>
      <c r="R175" s="66"/>
      <c r="S175" s="66"/>
      <c r="T175" s="31"/>
      <c r="U175" s="31"/>
      <c r="V175" s="31"/>
      <c r="W175" s="31"/>
    </row>
    <row r="176" spans="2:23" x14ac:dyDescent="0.25">
      <c r="C176" s="106"/>
      <c r="D176" s="106"/>
      <c r="E176" s="294"/>
      <c r="F176" s="31"/>
      <c r="G176" s="31"/>
      <c r="H176" s="31"/>
      <c r="I176" s="31"/>
      <c r="J176" s="31"/>
      <c r="K176" s="31"/>
      <c r="L176" s="31"/>
      <c r="M176" s="31"/>
      <c r="N176" s="31"/>
      <c r="O176" s="31"/>
      <c r="P176" s="31"/>
      <c r="Q176" s="31"/>
      <c r="R176" s="31"/>
      <c r="S176" s="31"/>
      <c r="T176" s="31"/>
      <c r="U176" s="31"/>
      <c r="V176" s="31"/>
      <c r="W176" s="31"/>
    </row>
    <row r="177" spans="3:23" x14ac:dyDescent="0.25">
      <c r="C177" s="106"/>
      <c r="D177" s="106"/>
      <c r="E177" s="294"/>
      <c r="F177" s="31"/>
      <c r="G177" s="31"/>
      <c r="H177" s="31"/>
      <c r="I177" s="31"/>
      <c r="J177" s="31"/>
      <c r="K177" s="31"/>
      <c r="L177" s="31"/>
      <c r="M177" s="31"/>
      <c r="N177" s="31"/>
      <c r="O177" s="31"/>
      <c r="P177" s="31"/>
      <c r="Q177" s="31"/>
      <c r="R177" s="31"/>
      <c r="S177" s="31"/>
      <c r="T177" s="31"/>
      <c r="U177" s="31"/>
      <c r="V177" s="31"/>
      <c r="W177" s="31"/>
    </row>
    <row r="178" spans="3:23" x14ac:dyDescent="0.25">
      <c r="C178" s="106"/>
      <c r="D178" s="106"/>
      <c r="E178" s="294"/>
      <c r="F178" s="31"/>
      <c r="G178" s="31"/>
      <c r="H178" s="31"/>
      <c r="I178" s="31"/>
      <c r="J178" s="31"/>
      <c r="K178" s="31"/>
      <c r="L178" s="31"/>
      <c r="M178" s="31"/>
      <c r="N178" s="31"/>
      <c r="O178" s="31"/>
      <c r="P178" s="31"/>
      <c r="Q178" s="31"/>
      <c r="R178" s="31"/>
      <c r="S178" s="31"/>
      <c r="T178" s="31"/>
      <c r="U178" s="31"/>
      <c r="V178" s="31"/>
      <c r="W178" s="31"/>
    </row>
    <row r="179" spans="3:23" x14ac:dyDescent="0.25">
      <c r="C179" s="106"/>
      <c r="D179" s="106"/>
      <c r="E179" s="106"/>
      <c r="F179" s="31"/>
      <c r="G179" s="31"/>
      <c r="H179" s="31"/>
      <c r="I179" s="31"/>
      <c r="J179" s="31"/>
      <c r="K179" s="31"/>
      <c r="L179" s="31"/>
      <c r="M179" s="31"/>
      <c r="N179" s="31"/>
      <c r="O179" s="31"/>
      <c r="P179" s="31"/>
      <c r="Q179" s="31"/>
      <c r="R179" s="31"/>
      <c r="S179" s="31"/>
      <c r="T179" s="31"/>
      <c r="U179" s="31"/>
      <c r="V179" s="31"/>
      <c r="W179" s="31"/>
    </row>
    <row r="180" spans="3:23" x14ac:dyDescent="0.25">
      <c r="C180" s="106"/>
      <c r="D180" s="106"/>
      <c r="E180" s="106"/>
      <c r="F180" s="31"/>
      <c r="G180" s="31"/>
      <c r="H180" s="31"/>
      <c r="I180" s="31"/>
      <c r="J180" s="31"/>
      <c r="K180" s="31"/>
      <c r="L180" s="31"/>
      <c r="M180" s="31"/>
      <c r="N180" s="31"/>
      <c r="O180" s="31"/>
      <c r="P180" s="31"/>
      <c r="Q180" s="31"/>
      <c r="R180" s="31"/>
      <c r="S180" s="31"/>
      <c r="T180" s="31"/>
      <c r="U180" s="31"/>
      <c r="V180" s="31"/>
      <c r="W180" s="31"/>
    </row>
    <row r="181" spans="3:23" x14ac:dyDescent="0.25">
      <c r="C181" s="106"/>
      <c r="D181" s="106"/>
      <c r="E181" s="106"/>
      <c r="F181" s="31"/>
      <c r="G181" s="31"/>
      <c r="H181" s="31"/>
      <c r="I181" s="31"/>
      <c r="J181" s="31"/>
      <c r="K181" s="31"/>
      <c r="L181" s="31"/>
      <c r="M181" s="31"/>
      <c r="N181" s="31"/>
      <c r="O181" s="31"/>
      <c r="P181" s="31"/>
      <c r="Q181" s="31"/>
      <c r="R181" s="31"/>
      <c r="S181" s="31"/>
      <c r="T181" s="31"/>
      <c r="U181" s="31"/>
      <c r="V181" s="31"/>
      <c r="W181" s="31"/>
    </row>
    <row r="182" spans="3:23" x14ac:dyDescent="0.25">
      <c r="C182" s="106"/>
      <c r="D182" s="106"/>
      <c r="E182" s="106"/>
      <c r="F182" s="31"/>
      <c r="G182" s="31"/>
      <c r="H182" s="31"/>
      <c r="I182" s="31"/>
      <c r="J182" s="31"/>
      <c r="K182" s="31"/>
      <c r="L182" s="31"/>
      <c r="M182" s="31"/>
      <c r="N182" s="31"/>
      <c r="O182" s="31"/>
      <c r="P182" s="31"/>
      <c r="Q182" s="31"/>
      <c r="R182" s="31"/>
      <c r="S182" s="31"/>
      <c r="T182" s="31"/>
      <c r="U182" s="31"/>
      <c r="V182" s="31"/>
      <c r="W182" s="31"/>
    </row>
    <row r="183" spans="3:23" x14ac:dyDescent="0.25">
      <c r="C183" s="106"/>
      <c r="D183" s="106"/>
      <c r="E183" s="106"/>
      <c r="F183" s="31"/>
      <c r="G183" s="31"/>
      <c r="H183" s="31"/>
      <c r="I183" s="31"/>
      <c r="J183" s="31"/>
      <c r="K183" s="31"/>
      <c r="L183" s="31"/>
      <c r="M183" s="31"/>
      <c r="N183" s="31"/>
      <c r="O183" s="31"/>
      <c r="P183" s="31"/>
      <c r="Q183" s="31"/>
      <c r="R183" s="31"/>
      <c r="S183" s="31"/>
      <c r="T183" s="31"/>
      <c r="U183" s="31"/>
      <c r="V183" s="31"/>
      <c r="W183" s="31"/>
    </row>
    <row r="184" spans="3:23" x14ac:dyDescent="0.25">
      <c r="C184" s="106"/>
      <c r="D184" s="106"/>
      <c r="E184" s="106"/>
      <c r="F184" s="31"/>
      <c r="G184" s="31"/>
      <c r="H184" s="31"/>
      <c r="I184" s="31"/>
      <c r="J184" s="31"/>
      <c r="K184" s="31"/>
      <c r="L184" s="31"/>
      <c r="M184" s="31"/>
      <c r="N184" s="31"/>
      <c r="O184" s="31"/>
      <c r="P184" s="31"/>
      <c r="Q184" s="31"/>
      <c r="R184" s="31"/>
      <c r="S184" s="31"/>
      <c r="T184" s="31"/>
      <c r="U184" s="31"/>
      <c r="V184" s="31"/>
      <c r="W184" s="31"/>
    </row>
    <row r="185" spans="3:23" x14ac:dyDescent="0.25">
      <c r="C185" s="32"/>
      <c r="F185" s="31"/>
      <c r="G185" s="31"/>
      <c r="H185" s="31"/>
      <c r="I185" s="31"/>
      <c r="J185" s="31"/>
      <c r="K185" s="31"/>
      <c r="L185" s="31"/>
      <c r="M185" s="31"/>
      <c r="N185" s="31"/>
      <c r="O185" s="31"/>
      <c r="P185" s="31"/>
      <c r="Q185" s="31"/>
      <c r="R185" s="31"/>
      <c r="S185" s="31"/>
      <c r="T185" s="31"/>
      <c r="U185" s="31"/>
      <c r="V185" s="31"/>
      <c r="W185" s="31"/>
    </row>
    <row r="186" spans="3:23" x14ac:dyDescent="0.25">
      <c r="C186" s="32"/>
      <c r="F186" s="31"/>
      <c r="G186" s="31"/>
      <c r="H186" s="31"/>
      <c r="I186" s="31"/>
      <c r="J186" s="31"/>
      <c r="K186" s="31"/>
      <c r="L186" s="31"/>
      <c r="M186" s="31"/>
      <c r="N186" s="31"/>
      <c r="O186" s="31"/>
      <c r="P186" s="31"/>
      <c r="Q186" s="31"/>
      <c r="R186" s="31"/>
      <c r="S186" s="31"/>
      <c r="T186" s="31"/>
      <c r="U186" s="31"/>
      <c r="V186" s="31"/>
      <c r="W186" s="31"/>
    </row>
    <row r="187" spans="3:23" x14ac:dyDescent="0.25">
      <c r="C187" s="32"/>
      <c r="F187" s="31"/>
      <c r="G187" s="31"/>
      <c r="H187" s="31"/>
      <c r="I187" s="31"/>
      <c r="J187" s="31"/>
      <c r="K187" s="31"/>
      <c r="L187" s="31"/>
      <c r="M187" s="31"/>
      <c r="N187" s="31"/>
      <c r="O187" s="31"/>
      <c r="P187" s="31"/>
      <c r="Q187" s="31"/>
      <c r="R187" s="31"/>
      <c r="S187" s="31"/>
      <c r="T187" s="31"/>
      <c r="U187" s="31"/>
      <c r="V187" s="31"/>
      <c r="W187" s="31"/>
    </row>
    <row r="188" spans="3:23" x14ac:dyDescent="0.25">
      <c r="C188" s="32"/>
      <c r="F188" s="31"/>
      <c r="G188" s="67"/>
      <c r="H188" s="31"/>
      <c r="I188" s="31"/>
      <c r="J188" s="31"/>
      <c r="K188" s="31"/>
      <c r="L188" s="31"/>
      <c r="M188" s="31"/>
      <c r="N188" s="31"/>
      <c r="O188" s="31"/>
      <c r="P188" s="31"/>
      <c r="Q188" s="31"/>
      <c r="R188" s="31"/>
      <c r="S188" s="31"/>
      <c r="T188" s="31"/>
      <c r="U188" s="31"/>
      <c r="V188" s="31"/>
      <c r="W188" s="31"/>
    </row>
    <row r="189" spans="3:23" x14ac:dyDescent="0.25">
      <c r="C189" s="32"/>
    </row>
    <row r="190" spans="3:23" x14ac:dyDescent="0.25">
      <c r="C190" s="32"/>
    </row>
    <row r="191" spans="3:23" x14ac:dyDescent="0.25">
      <c r="C191" s="32"/>
    </row>
    <row r="192" spans="3:23" x14ac:dyDescent="0.25">
      <c r="C192" s="32"/>
    </row>
    <row r="193" spans="3:3" x14ac:dyDescent="0.25">
      <c r="C193" s="32"/>
    </row>
    <row r="194" spans="3:3" x14ac:dyDescent="0.25">
      <c r="C194" s="32"/>
    </row>
  </sheetData>
  <conditionalFormatting sqref="F91:W91">
    <cfRule type="cellIs" dxfId="29" priority="28" operator="lessThan">
      <formula>1</formula>
    </cfRule>
    <cfRule type="cellIs" priority="27" stopIfTrue="1" operator="equal">
      <formula>0</formula>
    </cfRule>
  </conditionalFormatting>
  <conditionalFormatting sqref="F63:W63">
    <cfRule type="cellIs" priority="22" stopIfTrue="1" operator="equal">
      <formula>0</formula>
    </cfRule>
    <cfRule type="cellIs" dxfId="28" priority="23" operator="lessThan">
      <formula>1</formula>
    </cfRule>
  </conditionalFormatting>
  <conditionalFormatting sqref="F120:W120">
    <cfRule type="cellIs" priority="20" stopIfTrue="1" operator="equal">
      <formula>0</formula>
    </cfRule>
    <cfRule type="cellIs" dxfId="27" priority="21" operator="lessThan">
      <formula>1</formula>
    </cfRule>
  </conditionalFormatting>
  <conditionalFormatting sqref="F147:Q147">
    <cfRule type="cellIs" dxfId="26" priority="17" operator="lessThan">
      <formula>$D$20</formula>
    </cfRule>
    <cfRule type="cellIs" dxfId="25" priority="18" operator="between">
      <formula>$D$20</formula>
      <formula>$D$22</formula>
    </cfRule>
    <cfRule type="cellIs" dxfId="24" priority="19" operator="greaterThan">
      <formula>$D$22</formula>
    </cfRule>
  </conditionalFormatting>
  <conditionalFormatting sqref="F153:Q173">
    <cfRule type="expression" dxfId="23" priority="7">
      <formula>F153="N/A"</formula>
    </cfRule>
    <cfRule type="expression" dxfId="22" priority="8">
      <formula>F153=""</formula>
    </cfRule>
    <cfRule type="expression" dxfId="21" priority="9">
      <formula>F153=0</formula>
    </cfRule>
    <cfRule type="expression" dxfId="20" priority="10" stopIfTrue="1">
      <formula>AND(F153&lt;$D$20,EDATE($D41,$E41)&lt;G$40)</formula>
    </cfRule>
    <cfRule type="expression" dxfId="19" priority="11" stopIfTrue="1">
      <formula>EDATE($D41,$E41)&gt;G$40</formula>
    </cfRule>
    <cfRule type="expression" dxfId="18" priority="12" stopIfTrue="1">
      <formula>AND(F153&gt;=$D$20,F153&lt;=$D$22)</formula>
    </cfRule>
    <cfRule type="expression" dxfId="17" priority="13" stopIfTrue="1">
      <formula>AND(F153&gt;$D$20,EDATE($D41,$E41)&lt;G$40)</formula>
    </cfRule>
  </conditionalFormatting>
  <conditionalFormatting sqref="W153:W173">
    <cfRule type="expression" dxfId="16" priority="1" stopIfTrue="1">
      <formula>AND(W153&gt;=$D$20,W153&lt;=$D$22)</formula>
    </cfRule>
    <cfRule type="expression" dxfId="15" priority="2">
      <formula>W153&gt;$D$22</formula>
    </cfRule>
    <cfRule type="expression" dxfId="14" priority="3">
      <formula>W153&lt;$D$20</formula>
    </cfRule>
  </conditionalFormatting>
  <pageMargins left="0.7" right="0.7" top="0.75" bottom="0.75" header="0.3" footer="0.3"/>
  <pageSetup orientation="portrait" horizontalDpi="1200" verticalDpi="1200" r:id="rId1"/>
  <ignoredErrors>
    <ignoredError sqref="R41:R42 R45:R49 S42:U42 R43:U43 T44:U47 R31:U31 R71:R73 S70:T77 S41 V41:V47 R44:S44 S45:S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AD0C3-D116-4CDC-BDD6-144381017CFA}">
  <sheetPr>
    <tabColor theme="1"/>
  </sheetPr>
  <dimension ref="A1:W49"/>
  <sheetViews>
    <sheetView showGridLines="0" zoomScale="90" zoomScaleNormal="90" workbookViewId="0"/>
  </sheetViews>
  <sheetFormatPr defaultRowHeight="15" outlineLevelRow="1" outlineLevelCol="1" x14ac:dyDescent="0.25"/>
  <cols>
    <col min="1" max="1" width="3.28515625" customWidth="1"/>
    <col min="2" max="2" width="18.28515625" customWidth="1"/>
    <col min="3" max="3" width="16.85546875" style="106" customWidth="1"/>
    <col min="4" max="4" width="10.7109375" style="106" customWidth="1"/>
    <col min="5" max="16" width="9.28515625" style="106" customWidth="1" outlineLevel="1"/>
    <col min="17" max="23" width="9.28515625" style="106" customWidth="1"/>
    <col min="24" max="24" width="3.28515625" customWidth="1"/>
  </cols>
  <sheetData>
    <row r="1" spans="1:23" ht="18.95" customHeight="1" outlineLevel="1" x14ac:dyDescent="0.25">
      <c r="A1" s="312" t="s">
        <v>100</v>
      </c>
      <c r="B1" s="313"/>
      <c r="C1" s="314"/>
      <c r="D1" s="314"/>
      <c r="E1" s="314"/>
      <c r="F1" s="314"/>
      <c r="G1" s="314"/>
      <c r="H1" s="314"/>
      <c r="I1" s="314"/>
      <c r="J1" s="314"/>
      <c r="K1" s="314"/>
      <c r="L1" s="314"/>
      <c r="M1" s="314"/>
      <c r="N1" s="314"/>
      <c r="O1" s="314"/>
      <c r="P1" s="314"/>
      <c r="Q1" s="314"/>
      <c r="R1" s="314"/>
      <c r="S1" s="314"/>
      <c r="T1" s="314"/>
      <c r="U1" s="314"/>
      <c r="V1" s="314"/>
      <c r="W1" s="314"/>
    </row>
    <row r="2" spans="1:23" outlineLevel="1" x14ac:dyDescent="0.25">
      <c r="A2" s="9"/>
      <c r="B2" s="97" t="s">
        <v>67</v>
      </c>
      <c r="C2" s="8"/>
      <c r="D2" s="8"/>
      <c r="E2" s="8"/>
      <c r="F2" s="8"/>
      <c r="G2" s="8"/>
      <c r="H2" s="8"/>
      <c r="I2" s="8"/>
      <c r="J2" s="8"/>
      <c r="K2" s="8"/>
      <c r="L2" s="8"/>
      <c r="M2" s="8"/>
      <c r="N2" s="8"/>
      <c r="O2" s="8"/>
      <c r="P2" s="8"/>
      <c r="Q2" s="8"/>
      <c r="R2" s="8"/>
      <c r="S2" s="8"/>
      <c r="T2" s="8"/>
      <c r="U2" s="8"/>
      <c r="V2" s="8"/>
      <c r="W2" s="8"/>
    </row>
    <row r="3" spans="1:23" outlineLevel="1" x14ac:dyDescent="0.25">
      <c r="A3" s="44"/>
      <c r="B3" s="7" t="s">
        <v>77</v>
      </c>
      <c r="C3" s="8"/>
      <c r="D3" s="8"/>
      <c r="E3" s="8"/>
      <c r="F3" s="8"/>
      <c r="G3" s="8"/>
      <c r="H3" s="8"/>
      <c r="I3" s="8"/>
      <c r="J3" s="8"/>
      <c r="K3" s="8"/>
      <c r="L3" s="8"/>
      <c r="M3" s="8"/>
      <c r="N3" s="8"/>
      <c r="O3" s="8"/>
      <c r="P3" s="8"/>
      <c r="Q3" s="8"/>
      <c r="R3" s="8"/>
      <c r="S3" s="8"/>
      <c r="T3" s="8"/>
      <c r="U3" s="8"/>
      <c r="V3" s="8"/>
      <c r="W3" s="8"/>
    </row>
    <row r="4" spans="1:23" outlineLevel="1" x14ac:dyDescent="0.25">
      <c r="A4" s="44"/>
      <c r="B4" s="7" t="s">
        <v>66</v>
      </c>
      <c r="C4" s="8"/>
      <c r="D4" s="8"/>
      <c r="E4" s="8"/>
      <c r="F4" s="8"/>
      <c r="G4" s="8"/>
      <c r="H4" s="8"/>
      <c r="I4" s="8"/>
      <c r="J4" s="8"/>
      <c r="K4" s="8"/>
      <c r="L4" s="8"/>
      <c r="M4" s="8"/>
      <c r="N4" s="8"/>
      <c r="O4" s="8"/>
      <c r="P4" s="8"/>
      <c r="Q4" s="8"/>
      <c r="R4" s="8"/>
      <c r="S4" s="8"/>
      <c r="T4" s="8"/>
      <c r="U4" s="8"/>
      <c r="V4" s="8"/>
      <c r="W4" s="8"/>
    </row>
    <row r="5" spans="1:23" outlineLevel="1" x14ac:dyDescent="0.25">
      <c r="A5" s="9"/>
      <c r="B5" s="7"/>
      <c r="C5" s="8"/>
      <c r="D5" s="8"/>
      <c r="E5" s="8"/>
      <c r="F5" s="8"/>
      <c r="G5" s="8"/>
      <c r="H5" s="8"/>
      <c r="I5" s="8"/>
      <c r="J5" s="8"/>
      <c r="K5" s="8"/>
      <c r="L5" s="8"/>
      <c r="M5" s="8"/>
      <c r="N5" s="8"/>
      <c r="O5" s="8"/>
      <c r="P5" s="8"/>
      <c r="Q5" s="8"/>
      <c r="R5" s="8"/>
      <c r="S5" s="8"/>
      <c r="T5" s="8"/>
      <c r="U5" s="8"/>
      <c r="V5" s="8"/>
      <c r="W5" s="8"/>
    </row>
    <row r="6" spans="1:23" ht="14.85" customHeight="1" thickBot="1" x14ac:dyDescent="0.4">
      <c r="A6" s="125"/>
      <c r="C6" s="183"/>
      <c r="D6" s="316"/>
      <c r="E6" s="316"/>
    </row>
    <row r="7" spans="1:23" ht="24" thickBot="1" x14ac:dyDescent="0.4">
      <c r="A7" s="125"/>
      <c r="B7" s="181" t="str">
        <f>Inputs!C7</f>
        <v>TEAM NAME</v>
      </c>
      <c r="C7" s="182"/>
      <c r="D7" s="182"/>
      <c r="E7" s="182"/>
      <c r="F7" s="182"/>
      <c r="G7" s="182"/>
      <c r="H7" s="182"/>
      <c r="I7" s="182"/>
      <c r="J7" s="182"/>
      <c r="K7" s="182"/>
      <c r="L7" s="182"/>
      <c r="M7" s="182"/>
      <c r="N7" s="182"/>
      <c r="O7" s="182"/>
      <c r="P7" s="289"/>
      <c r="Q7" s="127"/>
      <c r="R7" s="124"/>
      <c r="S7" s="128" t="s">
        <v>34</v>
      </c>
      <c r="T7" s="212" t="str">
        <f>Inputs!B20</f>
        <v>&lt;70%</v>
      </c>
      <c r="U7" s="279" t="str">
        <f>Inputs!B21</f>
        <v>70%-95%</v>
      </c>
      <c r="V7" s="213" t="str">
        <f>Inputs!B22</f>
        <v>&gt;95%</v>
      </c>
      <c r="W7" s="278" t="str">
        <f>Inputs!B23</f>
        <v>RAMP</v>
      </c>
    </row>
    <row r="8" spans="1:23" ht="15.75" thickBot="1" x14ac:dyDescent="0.3">
      <c r="B8" s="290"/>
      <c r="C8" s="178"/>
      <c r="D8" s="178"/>
      <c r="E8" s="178"/>
      <c r="F8" s="178"/>
      <c r="G8" s="178"/>
      <c r="H8" s="178"/>
      <c r="I8" s="178"/>
      <c r="J8" s="178"/>
      <c r="K8" s="178"/>
      <c r="L8" s="178"/>
      <c r="M8" s="291"/>
      <c r="N8" s="291"/>
      <c r="O8" s="291"/>
      <c r="P8" s="291"/>
      <c r="Q8" s="291"/>
      <c r="R8" s="291"/>
      <c r="S8" s="291"/>
      <c r="T8" s="291"/>
      <c r="U8" s="291"/>
      <c r="V8" s="291"/>
      <c r="W8" s="292"/>
    </row>
    <row r="9" spans="1:23" ht="33" customHeight="1" x14ac:dyDescent="0.25">
      <c r="B9" s="25" t="s">
        <v>31</v>
      </c>
      <c r="C9" s="93"/>
      <c r="D9" s="123"/>
      <c r="E9" s="118" t="str">
        <f>IF(Inputs!$C$9&gt;E$10,"Actual","Expected")</f>
        <v>Actual</v>
      </c>
      <c r="F9" s="118" t="str">
        <f>IF(Inputs!$C$9&gt;F$10,"Actual","Expected")</f>
        <v>Actual</v>
      </c>
      <c r="G9" s="118" t="str">
        <f>IF(Inputs!$C$9&gt;G$10,"Actual","Expected")</f>
        <v>Actual</v>
      </c>
      <c r="H9" s="118" t="str">
        <f>IF(Inputs!$C$9&gt;H$10,"Actual","Expected")</f>
        <v>Actual</v>
      </c>
      <c r="I9" s="118" t="str">
        <f>IF(Inputs!$C$9&gt;I$10,"Actual","Expected")</f>
        <v>Actual</v>
      </c>
      <c r="J9" s="118" t="str">
        <f>IF(Inputs!$C$9&gt;J$10,"Actual","Expected")</f>
        <v>Actual</v>
      </c>
      <c r="K9" s="118" t="str">
        <f>IF(Inputs!$C$9&gt;K$10,"Actual","Expected")</f>
        <v>Expected</v>
      </c>
      <c r="L9" s="118" t="str">
        <f>IF(Inputs!$C$9&gt;L$10,"Actual","Expected")</f>
        <v>Expected</v>
      </c>
      <c r="M9" s="118" t="str">
        <f>IF(Inputs!$C$9&gt;M$10,"Actual","Expected")</f>
        <v>Expected</v>
      </c>
      <c r="N9" s="118" t="str">
        <f>IF(Inputs!$C$9&gt;N$10,"Actual","Expected")</f>
        <v>Expected</v>
      </c>
      <c r="O9" s="118" t="str">
        <f>IF(Inputs!$C$9&gt;O$10,"Actual","Expected")</f>
        <v>Expected</v>
      </c>
      <c r="P9" s="118" t="str">
        <f>IF(Inputs!$C$9&gt;P$10,"Actual","Expected")</f>
        <v>Expected</v>
      </c>
      <c r="Q9" s="133" t="str">
        <f>G9</f>
        <v>Actual</v>
      </c>
      <c r="R9" s="93" t="str">
        <f>J9</f>
        <v>Actual</v>
      </c>
      <c r="S9" s="93" t="str">
        <f>M9</f>
        <v>Expected</v>
      </c>
      <c r="T9" s="130" t="str">
        <f>P9</f>
        <v>Expected</v>
      </c>
      <c r="U9" s="288" t="str">
        <f>T9</f>
        <v>Expected</v>
      </c>
      <c r="V9" s="129" t="s">
        <v>71</v>
      </c>
      <c r="W9" s="134"/>
    </row>
    <row r="10" spans="1:23" ht="31.35" customHeight="1" x14ac:dyDescent="0.25">
      <c r="B10" s="34" t="str">
        <f>Inputs!B40</f>
        <v>Rep Name</v>
      </c>
      <c r="C10" s="131" t="str">
        <f>Inputs!C40</f>
        <v>Title</v>
      </c>
      <c r="D10" s="121" t="str">
        <f>Inputs!D40</f>
        <v>Hire Date</v>
      </c>
      <c r="E10" s="132">
        <f>Inputs!$C$8</f>
        <v>44927</v>
      </c>
      <c r="F10" s="132">
        <f t="shared" ref="F10:P10" si="0">EOMONTH(E10,1)</f>
        <v>44985</v>
      </c>
      <c r="G10" s="132">
        <f t="shared" si="0"/>
        <v>45016</v>
      </c>
      <c r="H10" s="132">
        <f t="shared" si="0"/>
        <v>45046</v>
      </c>
      <c r="I10" s="132">
        <f t="shared" si="0"/>
        <v>45077</v>
      </c>
      <c r="J10" s="132">
        <f t="shared" si="0"/>
        <v>45107</v>
      </c>
      <c r="K10" s="132">
        <f t="shared" si="0"/>
        <v>45138</v>
      </c>
      <c r="L10" s="132">
        <f t="shared" si="0"/>
        <v>45169</v>
      </c>
      <c r="M10" s="132">
        <f t="shared" si="0"/>
        <v>45199</v>
      </c>
      <c r="N10" s="132">
        <f t="shared" si="0"/>
        <v>45230</v>
      </c>
      <c r="O10" s="132">
        <f t="shared" si="0"/>
        <v>45260</v>
      </c>
      <c r="P10" s="119">
        <f t="shared" si="0"/>
        <v>45291</v>
      </c>
      <c r="Q10" s="120" t="str">
        <f>"Q1 "&amp;YEAR(Inputs!$C$8)</f>
        <v>Q1 2023</v>
      </c>
      <c r="R10" s="131" t="str">
        <f>"Q2 "&amp;YEAR(Inputs!$C$8)</f>
        <v>Q2 2023</v>
      </c>
      <c r="S10" s="131" t="str">
        <f>"Q3 "&amp;YEAR(Inputs!$C$8)</f>
        <v>Q3 2023</v>
      </c>
      <c r="T10" s="131" t="str">
        <f>"Q4 "&amp;YEAR(Inputs!$C$8)</f>
        <v>Q4 2023</v>
      </c>
      <c r="U10" s="120">
        <v>2023</v>
      </c>
      <c r="V10" s="326" t="s">
        <v>32</v>
      </c>
      <c r="W10" s="122" t="s">
        <v>72</v>
      </c>
    </row>
    <row r="11" spans="1:23" x14ac:dyDescent="0.25">
      <c r="B11" s="211" t="str">
        <f>Inputs!B41</f>
        <v>Sales Rep 1</v>
      </c>
      <c r="C11" s="209" t="str">
        <f>IF(Inputs!C41=0,"",Inputs!C41)</f>
        <v>Senior AE</v>
      </c>
      <c r="D11" s="210">
        <f>Inputs!$D70</f>
        <v>44713</v>
      </c>
      <c r="E11" s="280">
        <f>Inputs!F126</f>
        <v>20000</v>
      </c>
      <c r="F11" s="198">
        <f>Inputs!G126</f>
        <v>20000</v>
      </c>
      <c r="G11" s="198">
        <f>Inputs!H126</f>
        <v>20000</v>
      </c>
      <c r="H11" s="198" t="str">
        <f>Inputs!I126</f>
        <v>EXITED</v>
      </c>
      <c r="I11" s="198" t="str">
        <f>Inputs!J126</f>
        <v/>
      </c>
      <c r="J11" s="198" t="str">
        <f>Inputs!K126</f>
        <v/>
      </c>
      <c r="K11" s="198" t="str">
        <f>Inputs!L126</f>
        <v/>
      </c>
      <c r="L11" s="198" t="str">
        <f>Inputs!M126</f>
        <v/>
      </c>
      <c r="M11" s="198" t="str">
        <f>Inputs!N126</f>
        <v/>
      </c>
      <c r="N11" s="198" t="str">
        <f>Inputs!O126</f>
        <v/>
      </c>
      <c r="O11" s="198" t="str">
        <f>Inputs!P126</f>
        <v/>
      </c>
      <c r="P11" s="198" t="str">
        <f>Inputs!Q126</f>
        <v/>
      </c>
      <c r="Q11" s="280">
        <f>Inputs!R126</f>
        <v>60000</v>
      </c>
      <c r="R11" s="198">
        <f>Inputs!S126</f>
        <v>0</v>
      </c>
      <c r="S11" s="198" t="str">
        <f>Inputs!T126</f>
        <v/>
      </c>
      <c r="T11" s="198" t="str">
        <f>Inputs!U126</f>
        <v/>
      </c>
      <c r="U11" s="280">
        <f>Inputs!V126</f>
        <v>60000</v>
      </c>
      <c r="V11" s="280">
        <f>Inputs!W126</f>
        <v>60000</v>
      </c>
      <c r="W11" s="135">
        <f>Inputs!W153</f>
        <v>0.23529411764705882</v>
      </c>
    </row>
    <row r="12" spans="1:23" x14ac:dyDescent="0.25">
      <c r="B12" s="136" t="str">
        <f>Inputs!B42</f>
        <v>Sales Rep 2</v>
      </c>
      <c r="C12" s="137" t="str">
        <f>IF(Inputs!C42=0,"",Inputs!C42)</f>
        <v>Senior AE</v>
      </c>
      <c r="D12" s="138">
        <f>Inputs!$D71</f>
        <v>44713</v>
      </c>
      <c r="E12" s="195">
        <f>Inputs!F127</f>
        <v>90000</v>
      </c>
      <c r="F12" s="196">
        <f>Inputs!G127</f>
        <v>70000</v>
      </c>
      <c r="G12" s="196">
        <f>Inputs!H127</f>
        <v>90000</v>
      </c>
      <c r="H12" s="196">
        <f>Inputs!I127</f>
        <v>50000</v>
      </c>
      <c r="I12" s="196">
        <f>Inputs!J127</f>
        <v>50000</v>
      </c>
      <c r="J12" s="196">
        <f>Inputs!K127</f>
        <v>90000</v>
      </c>
      <c r="K12" s="196">
        <f>Inputs!L127</f>
        <v>59499.999999999993</v>
      </c>
      <c r="L12" s="196">
        <f>Inputs!M127</f>
        <v>59499.999999999993</v>
      </c>
      <c r="M12" s="196">
        <f>Inputs!N127</f>
        <v>59499.999999999993</v>
      </c>
      <c r="N12" s="196">
        <f>Inputs!O127</f>
        <v>59499.999999999993</v>
      </c>
      <c r="O12" s="196">
        <f>Inputs!P127</f>
        <v>59499.999999999993</v>
      </c>
      <c r="P12" s="196">
        <f>Inputs!Q127</f>
        <v>59499.999999999993</v>
      </c>
      <c r="Q12" s="195">
        <f>Inputs!R127</f>
        <v>250000</v>
      </c>
      <c r="R12" s="196">
        <f>Inputs!S127</f>
        <v>190000</v>
      </c>
      <c r="S12" s="196">
        <f>Inputs!T127</f>
        <v>178499.99999999997</v>
      </c>
      <c r="T12" s="196">
        <f>Inputs!U127</f>
        <v>178499.99999999997</v>
      </c>
      <c r="U12" s="195">
        <f>Inputs!V127</f>
        <v>797000</v>
      </c>
      <c r="V12" s="195">
        <f>Inputs!W127</f>
        <v>440000</v>
      </c>
      <c r="W12" s="141">
        <f>Inputs!W154</f>
        <v>0.86274509803921573</v>
      </c>
    </row>
    <row r="13" spans="1:23" x14ac:dyDescent="0.25">
      <c r="B13" s="136" t="str">
        <f>Inputs!B43</f>
        <v>Sales Rep 3</v>
      </c>
      <c r="C13" s="137" t="str">
        <f>IF(Inputs!C43=0,"",Inputs!C43)</f>
        <v>Senior AE</v>
      </c>
      <c r="D13" s="138">
        <f>Inputs!$D72</f>
        <v>44927</v>
      </c>
      <c r="E13" s="195">
        <f>Inputs!F128</f>
        <v>0</v>
      </c>
      <c r="F13" s="196">
        <f>Inputs!G128</f>
        <v>0</v>
      </c>
      <c r="G13" s="196">
        <f>Inputs!H128</f>
        <v>100000</v>
      </c>
      <c r="H13" s="196">
        <f>Inputs!I128</f>
        <v>50000</v>
      </c>
      <c r="I13" s="196">
        <f>Inputs!J128</f>
        <v>50000</v>
      </c>
      <c r="J13" s="196">
        <f>Inputs!K128</f>
        <v>50000</v>
      </c>
      <c r="K13" s="196">
        <f>Inputs!L128</f>
        <v>59499.999999999993</v>
      </c>
      <c r="L13" s="196">
        <f>Inputs!M128</f>
        <v>59499.999999999993</v>
      </c>
      <c r="M13" s="196">
        <f>Inputs!N128</f>
        <v>59499.999999999993</v>
      </c>
      <c r="N13" s="196">
        <f>Inputs!O128</f>
        <v>59499.999999999993</v>
      </c>
      <c r="O13" s="196">
        <f>Inputs!P128</f>
        <v>59499.999999999993</v>
      </c>
      <c r="P13" s="196">
        <f>Inputs!Q128</f>
        <v>59499.999999999993</v>
      </c>
      <c r="Q13" s="195">
        <f>Inputs!R128</f>
        <v>100000</v>
      </c>
      <c r="R13" s="196">
        <f>Inputs!S128</f>
        <v>150000</v>
      </c>
      <c r="S13" s="196">
        <f>Inputs!T128</f>
        <v>178499.99999999997</v>
      </c>
      <c r="T13" s="196">
        <f>Inputs!U128</f>
        <v>178499.99999999997</v>
      </c>
      <c r="U13" s="195">
        <f>Inputs!V128</f>
        <v>607000</v>
      </c>
      <c r="V13" s="195">
        <f>Inputs!W128</f>
        <v>250000</v>
      </c>
      <c r="W13" s="141">
        <f>Inputs!W155</f>
        <v>0.79365079365079361</v>
      </c>
    </row>
    <row r="14" spans="1:23" x14ac:dyDescent="0.25">
      <c r="B14" s="136" t="str">
        <f>Inputs!B44</f>
        <v>Sales Rep 4</v>
      </c>
      <c r="C14" s="137" t="str">
        <f>IF(Inputs!C44=0,"",Inputs!C44)</f>
        <v>Jr AE</v>
      </c>
      <c r="D14" s="138">
        <f>Inputs!$D73</f>
        <v>44986</v>
      </c>
      <c r="E14" s="195" t="str">
        <f>Inputs!F129</f>
        <v/>
      </c>
      <c r="F14" s="196" t="str">
        <f>Inputs!G129</f>
        <v/>
      </c>
      <c r="G14" s="196">
        <f>Inputs!H129</f>
        <v>0</v>
      </c>
      <c r="H14" s="196">
        <f>Inputs!I129</f>
        <v>5000</v>
      </c>
      <c r="I14" s="196">
        <f>Inputs!J129</f>
        <v>10000</v>
      </c>
      <c r="J14" s="196">
        <f>Inputs!K129</f>
        <v>25000</v>
      </c>
      <c r="K14" s="196">
        <f>Inputs!L129</f>
        <v>29399.999999999996</v>
      </c>
      <c r="L14" s="196">
        <f>Inputs!M129</f>
        <v>29399.999999999996</v>
      </c>
      <c r="M14" s="196">
        <f>Inputs!N129</f>
        <v>29399.999999999996</v>
      </c>
      <c r="N14" s="196">
        <f>Inputs!O129</f>
        <v>29399.999999999996</v>
      </c>
      <c r="O14" s="196">
        <f>Inputs!P129</f>
        <v>29399.999999999996</v>
      </c>
      <c r="P14" s="196">
        <f>Inputs!Q129</f>
        <v>29399.999999999996</v>
      </c>
      <c r="Q14" s="195">
        <f>Inputs!R129</f>
        <v>0</v>
      </c>
      <c r="R14" s="196">
        <f>Inputs!S129</f>
        <v>40000</v>
      </c>
      <c r="S14" s="196">
        <f>Inputs!T129</f>
        <v>88199.999999999985</v>
      </c>
      <c r="T14" s="196">
        <f>Inputs!U129</f>
        <v>88199.999999999985</v>
      </c>
      <c r="U14" s="195">
        <f>Inputs!V129</f>
        <v>216400</v>
      </c>
      <c r="V14" s="195">
        <f>Inputs!W129</f>
        <v>40000</v>
      </c>
      <c r="W14" s="141">
        <f>Inputs!W156</f>
        <v>0.5714285714285714</v>
      </c>
    </row>
    <row r="15" spans="1:23" x14ac:dyDescent="0.25">
      <c r="B15" s="136" t="str">
        <f>Inputs!B45</f>
        <v>Sales Rep 5</v>
      </c>
      <c r="C15" s="137" t="str">
        <f>IF(Inputs!C45=0,"",Inputs!C45)</f>
        <v>Jr AE</v>
      </c>
      <c r="D15" s="138">
        <f>Inputs!$D74</f>
        <v>44986</v>
      </c>
      <c r="E15" s="195" t="str">
        <f>Inputs!F130</f>
        <v/>
      </c>
      <c r="F15" s="196" t="str">
        <f>Inputs!G130</f>
        <v/>
      </c>
      <c r="G15" s="196" t="str">
        <f>Inputs!H130</f>
        <v/>
      </c>
      <c r="H15" s="196" t="str">
        <f>Inputs!I130</f>
        <v/>
      </c>
      <c r="I15" s="196" t="str">
        <f>Inputs!J130</f>
        <v/>
      </c>
      <c r="J15" s="196">
        <f>Inputs!K130</f>
        <v>25000</v>
      </c>
      <c r="K15" s="196">
        <f>Inputs!L130</f>
        <v>29399.999999999996</v>
      </c>
      <c r="L15" s="196">
        <f>Inputs!M130</f>
        <v>29399.999999999996</v>
      </c>
      <c r="M15" s="196">
        <f>Inputs!N130</f>
        <v>29399.999999999996</v>
      </c>
      <c r="N15" s="196">
        <f>Inputs!O130</f>
        <v>29399.999999999996</v>
      </c>
      <c r="O15" s="196">
        <f>Inputs!P130</f>
        <v>29399.999999999996</v>
      </c>
      <c r="P15" s="196">
        <f>Inputs!Q130</f>
        <v>29399.999999999996</v>
      </c>
      <c r="Q15" s="195" t="str">
        <f>Inputs!R130</f>
        <v/>
      </c>
      <c r="R15" s="196">
        <f>Inputs!S130</f>
        <v>25000</v>
      </c>
      <c r="S15" s="196">
        <f>Inputs!T130</f>
        <v>88199.999999999985</v>
      </c>
      <c r="T15" s="196">
        <f>Inputs!U130</f>
        <v>88199.999999999985</v>
      </c>
      <c r="U15" s="195">
        <f>Inputs!V130</f>
        <v>201400</v>
      </c>
      <c r="V15" s="195">
        <f>Inputs!W130</f>
        <v>25000</v>
      </c>
      <c r="W15" s="141">
        <f>Inputs!W157</f>
        <v>0.35714285714285715</v>
      </c>
    </row>
    <row r="16" spans="1:23" x14ac:dyDescent="0.25">
      <c r="B16" s="136" t="str">
        <f>Inputs!B46</f>
        <v>Sales Rep 6</v>
      </c>
      <c r="C16" s="137" t="str">
        <f>IF(Inputs!C46=0,"",Inputs!C46)</f>
        <v>Jr AE</v>
      </c>
      <c r="D16" s="138">
        <f>Inputs!$D75</f>
        <v>45078</v>
      </c>
      <c r="E16" s="195" t="str">
        <f>Inputs!F131</f>
        <v/>
      </c>
      <c r="F16" s="196" t="str">
        <f>Inputs!G131</f>
        <v/>
      </c>
      <c r="G16" s="196" t="str">
        <f>Inputs!H131</f>
        <v/>
      </c>
      <c r="H16" s="196" t="str">
        <f>Inputs!I131</f>
        <v/>
      </c>
      <c r="I16" s="196" t="str">
        <f>Inputs!J131</f>
        <v/>
      </c>
      <c r="J16" s="196">
        <f>Inputs!K131</f>
        <v>0</v>
      </c>
      <c r="K16" s="196">
        <f>Inputs!L131</f>
        <v>7000</v>
      </c>
      <c r="L16" s="196">
        <f>Inputs!M131</f>
        <v>17500</v>
      </c>
      <c r="M16" s="196">
        <f>Inputs!N131</f>
        <v>24500</v>
      </c>
      <c r="N16" s="196">
        <f>Inputs!O131</f>
        <v>29399.999999999996</v>
      </c>
      <c r="O16" s="196">
        <f>Inputs!P131</f>
        <v>29399.999999999996</v>
      </c>
      <c r="P16" s="196">
        <f>Inputs!Q131</f>
        <v>29399.999999999996</v>
      </c>
      <c r="Q16" s="195" t="str">
        <f>Inputs!R131</f>
        <v/>
      </c>
      <c r="R16" s="196">
        <f>Inputs!S131</f>
        <v>0</v>
      </c>
      <c r="S16" s="196">
        <f>Inputs!T131</f>
        <v>49000</v>
      </c>
      <c r="T16" s="196">
        <f>Inputs!U131</f>
        <v>88199.999999999985</v>
      </c>
      <c r="U16" s="195">
        <f>Inputs!V131</f>
        <v>137200</v>
      </c>
      <c r="V16" s="195">
        <f>Inputs!W131</f>
        <v>0</v>
      </c>
      <c r="W16" s="352" t="str">
        <f>Inputs!W158</f>
        <v/>
      </c>
    </row>
    <row r="17" spans="2:23" x14ac:dyDescent="0.25">
      <c r="B17" s="136" t="str">
        <f>Inputs!B47</f>
        <v>Sales Rep 7</v>
      </c>
      <c r="C17" s="137" t="str">
        <f>IF(Inputs!C47=0,"",Inputs!C47)</f>
        <v>Jr AE</v>
      </c>
      <c r="D17" s="138">
        <f>Inputs!$D76</f>
        <v>45078</v>
      </c>
      <c r="E17" s="195" t="str">
        <f>Inputs!F132</f>
        <v/>
      </c>
      <c r="F17" s="196" t="str">
        <f>Inputs!G132</f>
        <v/>
      </c>
      <c r="G17" s="196" t="str">
        <f>Inputs!H132</f>
        <v/>
      </c>
      <c r="H17" s="196" t="str">
        <f>Inputs!I132</f>
        <v/>
      </c>
      <c r="I17" s="196" t="str">
        <f>Inputs!J132</f>
        <v/>
      </c>
      <c r="J17" s="196">
        <f>Inputs!K132</f>
        <v>5000</v>
      </c>
      <c r="K17" s="196">
        <f>Inputs!L132</f>
        <v>7000</v>
      </c>
      <c r="L17" s="196">
        <f>Inputs!M132</f>
        <v>17500</v>
      </c>
      <c r="M17" s="196">
        <f>Inputs!N132</f>
        <v>24500</v>
      </c>
      <c r="N17" s="196">
        <f>Inputs!O132</f>
        <v>29399.999999999996</v>
      </c>
      <c r="O17" s="196">
        <f>Inputs!P132</f>
        <v>29399.999999999996</v>
      </c>
      <c r="P17" s="196">
        <f>Inputs!Q132</f>
        <v>29399.999999999996</v>
      </c>
      <c r="Q17" s="195" t="str">
        <f>Inputs!R132</f>
        <v/>
      </c>
      <c r="R17" s="196">
        <f>Inputs!S132</f>
        <v>5000</v>
      </c>
      <c r="S17" s="196">
        <f>Inputs!T132</f>
        <v>49000</v>
      </c>
      <c r="T17" s="196">
        <f>Inputs!U132</f>
        <v>88199.999999999985</v>
      </c>
      <c r="U17" s="195">
        <f>Inputs!V132</f>
        <v>142200</v>
      </c>
      <c r="V17" s="195">
        <f>Inputs!W132</f>
        <v>5000</v>
      </c>
      <c r="W17" s="141" t="str">
        <f>Inputs!W159</f>
        <v/>
      </c>
    </row>
    <row r="18" spans="2:23" hidden="1" outlineLevel="1" x14ac:dyDescent="0.25">
      <c r="B18" s="136" t="str">
        <f>Inputs!B48</f>
        <v>Sales Rep 8</v>
      </c>
      <c r="C18" s="317" t="str">
        <f>IF(Inputs!C48=0,"",Inputs!C48)</f>
        <v/>
      </c>
      <c r="D18" s="138" t="str">
        <f>Inputs!$D77</f>
        <v/>
      </c>
      <c r="E18" s="196" t="str">
        <f>Inputs!F133</f>
        <v/>
      </c>
      <c r="F18" s="139" t="str">
        <f>Inputs!G133</f>
        <v/>
      </c>
      <c r="G18" s="139" t="str">
        <f>Inputs!H133</f>
        <v/>
      </c>
      <c r="H18" s="139" t="str">
        <f>Inputs!I133</f>
        <v/>
      </c>
      <c r="I18" s="139" t="str">
        <f>Inputs!J133</f>
        <v/>
      </c>
      <c r="J18" s="139" t="str">
        <f>Inputs!K133</f>
        <v/>
      </c>
      <c r="K18" s="139" t="str">
        <f>Inputs!L133</f>
        <v/>
      </c>
      <c r="L18" s="139" t="str">
        <f>Inputs!M133</f>
        <v/>
      </c>
      <c r="M18" s="139" t="str">
        <f>Inputs!N133</f>
        <v/>
      </c>
      <c r="N18" s="139" t="str">
        <f>Inputs!O133</f>
        <v/>
      </c>
      <c r="O18" s="139" t="str">
        <f>Inputs!P133</f>
        <v/>
      </c>
      <c r="P18" s="196" t="str">
        <f>Inputs!Q133</f>
        <v/>
      </c>
      <c r="Q18" s="195" t="str">
        <f>Inputs!R133</f>
        <v/>
      </c>
      <c r="R18" s="196" t="str">
        <f>Inputs!S133</f>
        <v/>
      </c>
      <c r="S18" s="196" t="str">
        <f>Inputs!T133</f>
        <v/>
      </c>
      <c r="T18" s="196" t="str">
        <f>Inputs!U133</f>
        <v/>
      </c>
      <c r="U18" s="195" t="str">
        <f>Inputs!V133</f>
        <v/>
      </c>
      <c r="V18" s="195" t="str">
        <f>Inputs!W133</f>
        <v/>
      </c>
      <c r="W18" s="141" t="str">
        <f>Inputs!W160</f>
        <v/>
      </c>
    </row>
    <row r="19" spans="2:23" hidden="1" outlineLevel="1" x14ac:dyDescent="0.25">
      <c r="B19" s="136" t="str">
        <f>Inputs!B49</f>
        <v>Sales Rep 9</v>
      </c>
      <c r="C19" s="137" t="str">
        <f>IF(Inputs!C49=0,"",Inputs!C49)</f>
        <v/>
      </c>
      <c r="D19" s="138" t="str">
        <f>Inputs!$D78</f>
        <v/>
      </c>
      <c r="E19" s="196" t="str">
        <f>Inputs!F134</f>
        <v/>
      </c>
      <c r="F19" s="139" t="str">
        <f>Inputs!G134</f>
        <v/>
      </c>
      <c r="G19" s="139" t="str">
        <f>Inputs!H134</f>
        <v/>
      </c>
      <c r="H19" s="139" t="str">
        <f>Inputs!I134</f>
        <v/>
      </c>
      <c r="I19" s="139" t="str">
        <f>Inputs!J134</f>
        <v/>
      </c>
      <c r="J19" s="139" t="str">
        <f>Inputs!K134</f>
        <v/>
      </c>
      <c r="K19" s="139" t="str">
        <f>Inputs!L134</f>
        <v/>
      </c>
      <c r="L19" s="139" t="str">
        <f>Inputs!M134</f>
        <v/>
      </c>
      <c r="M19" s="139" t="str">
        <f>Inputs!N134</f>
        <v/>
      </c>
      <c r="N19" s="139" t="str">
        <f>Inputs!O134</f>
        <v/>
      </c>
      <c r="O19" s="139" t="str">
        <f>Inputs!P134</f>
        <v/>
      </c>
      <c r="P19" s="196" t="str">
        <f>Inputs!Q134</f>
        <v/>
      </c>
      <c r="Q19" s="195" t="str">
        <f>Inputs!R134</f>
        <v/>
      </c>
      <c r="R19" s="196" t="str">
        <f>Inputs!S134</f>
        <v/>
      </c>
      <c r="S19" s="196" t="str">
        <f>Inputs!T134</f>
        <v/>
      </c>
      <c r="T19" s="196" t="str">
        <f>Inputs!U134</f>
        <v/>
      </c>
      <c r="U19" s="195" t="str">
        <f>Inputs!V134</f>
        <v/>
      </c>
      <c r="V19" s="195" t="str">
        <f>Inputs!W134</f>
        <v/>
      </c>
      <c r="W19" s="141" t="str">
        <f>Inputs!W161</f>
        <v/>
      </c>
    </row>
    <row r="20" spans="2:23" hidden="1" outlineLevel="1" x14ac:dyDescent="0.25">
      <c r="B20" s="136" t="str">
        <f>Inputs!B50</f>
        <v>Sales Rep 10</v>
      </c>
      <c r="C20" s="137" t="str">
        <f>IF(Inputs!C50=0,"",Inputs!C50)</f>
        <v/>
      </c>
      <c r="D20" s="138" t="str">
        <f>Inputs!$D79</f>
        <v/>
      </c>
      <c r="E20" s="196" t="str">
        <f>Inputs!F135</f>
        <v/>
      </c>
      <c r="F20" s="139" t="str">
        <f>Inputs!G135</f>
        <v/>
      </c>
      <c r="G20" s="139" t="str">
        <f>Inputs!H135</f>
        <v/>
      </c>
      <c r="H20" s="139" t="str">
        <f>Inputs!I135</f>
        <v/>
      </c>
      <c r="I20" s="139" t="str">
        <f>Inputs!J135</f>
        <v/>
      </c>
      <c r="J20" s="139" t="str">
        <f>Inputs!K135</f>
        <v/>
      </c>
      <c r="K20" s="139" t="str">
        <f>Inputs!L135</f>
        <v/>
      </c>
      <c r="L20" s="139" t="str">
        <f>Inputs!M135</f>
        <v/>
      </c>
      <c r="M20" s="139" t="str">
        <f>Inputs!N135</f>
        <v/>
      </c>
      <c r="N20" s="139" t="str">
        <f>Inputs!O135</f>
        <v/>
      </c>
      <c r="O20" s="139" t="str">
        <f>Inputs!P135</f>
        <v/>
      </c>
      <c r="P20" s="196" t="str">
        <f>Inputs!Q135</f>
        <v/>
      </c>
      <c r="Q20" s="195" t="str">
        <f>Inputs!R135</f>
        <v/>
      </c>
      <c r="R20" s="196" t="str">
        <f>Inputs!S135</f>
        <v/>
      </c>
      <c r="S20" s="196" t="str">
        <f>Inputs!T135</f>
        <v/>
      </c>
      <c r="T20" s="196" t="str">
        <f>Inputs!U135</f>
        <v/>
      </c>
      <c r="U20" s="195" t="str">
        <f>Inputs!V135</f>
        <v/>
      </c>
      <c r="V20" s="195" t="str">
        <f>Inputs!W135</f>
        <v/>
      </c>
      <c r="W20" s="141" t="str">
        <f>Inputs!W162</f>
        <v/>
      </c>
    </row>
    <row r="21" spans="2:23" hidden="1" outlineLevel="1" x14ac:dyDescent="0.25">
      <c r="B21" s="136" t="str">
        <f>Inputs!B51</f>
        <v>Sales Rep 11</v>
      </c>
      <c r="C21" s="137" t="str">
        <f>IF(Inputs!C51=0,"",Inputs!C51)</f>
        <v/>
      </c>
      <c r="D21" s="138" t="str">
        <f>Inputs!$D80</f>
        <v/>
      </c>
      <c r="E21" s="196" t="str">
        <f>Inputs!F136</f>
        <v/>
      </c>
      <c r="F21" s="139" t="str">
        <f>Inputs!G136</f>
        <v/>
      </c>
      <c r="G21" s="139" t="str">
        <f>Inputs!H136</f>
        <v/>
      </c>
      <c r="H21" s="139" t="str">
        <f>Inputs!I136</f>
        <v/>
      </c>
      <c r="I21" s="139" t="str">
        <f>Inputs!J136</f>
        <v/>
      </c>
      <c r="J21" s="139" t="str">
        <f>Inputs!K136</f>
        <v/>
      </c>
      <c r="K21" s="139" t="str">
        <f>Inputs!L136</f>
        <v/>
      </c>
      <c r="L21" s="139" t="str">
        <f>Inputs!M136</f>
        <v/>
      </c>
      <c r="M21" s="139" t="str">
        <f>Inputs!N136</f>
        <v/>
      </c>
      <c r="N21" s="139" t="str">
        <f>Inputs!O136</f>
        <v/>
      </c>
      <c r="O21" s="139" t="str">
        <f>Inputs!P136</f>
        <v/>
      </c>
      <c r="P21" s="196" t="str">
        <f>Inputs!Q136</f>
        <v/>
      </c>
      <c r="Q21" s="195" t="str">
        <f>Inputs!R136</f>
        <v/>
      </c>
      <c r="R21" s="196" t="str">
        <f>Inputs!S136</f>
        <v/>
      </c>
      <c r="S21" s="196" t="str">
        <f>Inputs!T136</f>
        <v/>
      </c>
      <c r="T21" s="196" t="str">
        <f>Inputs!U136</f>
        <v/>
      </c>
      <c r="U21" s="195" t="str">
        <f>Inputs!V136</f>
        <v/>
      </c>
      <c r="V21" s="195" t="str">
        <f>Inputs!W136</f>
        <v/>
      </c>
      <c r="W21" s="141" t="str">
        <f>Inputs!W163</f>
        <v/>
      </c>
    </row>
    <row r="22" spans="2:23" hidden="1" outlineLevel="1" x14ac:dyDescent="0.25">
      <c r="B22" s="136" t="str">
        <f>Inputs!B52</f>
        <v>Sales Rep 12</v>
      </c>
      <c r="C22" s="137" t="str">
        <f>IF(Inputs!C52=0,"",Inputs!C52)</f>
        <v/>
      </c>
      <c r="D22" s="138" t="str">
        <f>Inputs!$D81</f>
        <v/>
      </c>
      <c r="E22" s="196" t="str">
        <f>Inputs!F137</f>
        <v/>
      </c>
      <c r="F22" s="139" t="str">
        <f>Inputs!G137</f>
        <v/>
      </c>
      <c r="G22" s="139" t="str">
        <f>Inputs!H137</f>
        <v/>
      </c>
      <c r="H22" s="139" t="str">
        <f>Inputs!I137</f>
        <v/>
      </c>
      <c r="I22" s="139" t="str">
        <f>Inputs!J137</f>
        <v/>
      </c>
      <c r="J22" s="139" t="str">
        <f>Inputs!K137</f>
        <v/>
      </c>
      <c r="K22" s="139" t="str">
        <f>Inputs!L137</f>
        <v/>
      </c>
      <c r="L22" s="139" t="str">
        <f>Inputs!M137</f>
        <v/>
      </c>
      <c r="M22" s="139" t="str">
        <f>Inputs!N137</f>
        <v/>
      </c>
      <c r="N22" s="139" t="str">
        <f>Inputs!O137</f>
        <v/>
      </c>
      <c r="O22" s="139" t="str">
        <f>Inputs!P137</f>
        <v/>
      </c>
      <c r="P22" s="196" t="str">
        <f>Inputs!Q137</f>
        <v/>
      </c>
      <c r="Q22" s="195" t="str">
        <f>Inputs!R137</f>
        <v/>
      </c>
      <c r="R22" s="196" t="str">
        <f>Inputs!S137</f>
        <v/>
      </c>
      <c r="S22" s="196" t="str">
        <f>Inputs!T137</f>
        <v/>
      </c>
      <c r="T22" s="196" t="str">
        <f>Inputs!U137</f>
        <v/>
      </c>
      <c r="U22" s="195" t="str">
        <f>Inputs!V137</f>
        <v/>
      </c>
      <c r="V22" s="195" t="str">
        <f>Inputs!W137</f>
        <v/>
      </c>
      <c r="W22" s="141" t="str">
        <f>Inputs!W164</f>
        <v/>
      </c>
    </row>
    <row r="23" spans="2:23" hidden="1" outlineLevel="1" x14ac:dyDescent="0.25">
      <c r="B23" s="136" t="str">
        <f>Inputs!B53</f>
        <v>Sales Rep 13</v>
      </c>
      <c r="C23" s="137" t="str">
        <f>IF(Inputs!C53=0,"",Inputs!C53)</f>
        <v/>
      </c>
      <c r="D23" s="138" t="str">
        <f>Inputs!$D82</f>
        <v/>
      </c>
      <c r="E23" s="196" t="str">
        <f>Inputs!F138</f>
        <v/>
      </c>
      <c r="F23" s="139" t="str">
        <f>Inputs!G138</f>
        <v/>
      </c>
      <c r="G23" s="139" t="str">
        <f>Inputs!H138</f>
        <v/>
      </c>
      <c r="H23" s="139" t="str">
        <f>Inputs!I138</f>
        <v/>
      </c>
      <c r="I23" s="139" t="str">
        <f>Inputs!J138</f>
        <v/>
      </c>
      <c r="J23" s="139" t="str">
        <f>Inputs!K138</f>
        <v/>
      </c>
      <c r="K23" s="139" t="str">
        <f>Inputs!L138</f>
        <v/>
      </c>
      <c r="L23" s="139" t="str">
        <f>Inputs!M138</f>
        <v/>
      </c>
      <c r="M23" s="139" t="str">
        <f>Inputs!N138</f>
        <v/>
      </c>
      <c r="N23" s="139" t="str">
        <f>Inputs!O138</f>
        <v/>
      </c>
      <c r="O23" s="139" t="str">
        <f>Inputs!P138</f>
        <v/>
      </c>
      <c r="P23" s="196" t="str">
        <f>Inputs!Q138</f>
        <v/>
      </c>
      <c r="Q23" s="195" t="str">
        <f>Inputs!R138</f>
        <v/>
      </c>
      <c r="R23" s="196" t="str">
        <f>Inputs!S138</f>
        <v/>
      </c>
      <c r="S23" s="196" t="str">
        <f>Inputs!T138</f>
        <v/>
      </c>
      <c r="T23" s="196" t="str">
        <f>Inputs!U138</f>
        <v/>
      </c>
      <c r="U23" s="195" t="str">
        <f>Inputs!V138</f>
        <v/>
      </c>
      <c r="V23" s="195" t="str">
        <f>Inputs!W138</f>
        <v/>
      </c>
      <c r="W23" s="141" t="str">
        <f>Inputs!W165</f>
        <v/>
      </c>
    </row>
    <row r="24" spans="2:23" hidden="1" outlineLevel="1" x14ac:dyDescent="0.25">
      <c r="B24" s="136" t="str">
        <f>Inputs!B54</f>
        <v>Sales Rep 14</v>
      </c>
      <c r="C24" s="137" t="str">
        <f>IF(Inputs!C54=0,"",Inputs!C54)</f>
        <v/>
      </c>
      <c r="D24" s="138" t="str">
        <f>Inputs!$D83</f>
        <v/>
      </c>
      <c r="E24" s="196" t="str">
        <f>Inputs!F139</f>
        <v/>
      </c>
      <c r="F24" s="139" t="str">
        <f>Inputs!G139</f>
        <v/>
      </c>
      <c r="G24" s="139" t="str">
        <f>Inputs!H139</f>
        <v/>
      </c>
      <c r="H24" s="139" t="str">
        <f>Inputs!I139</f>
        <v/>
      </c>
      <c r="I24" s="139" t="str">
        <f>Inputs!J139</f>
        <v/>
      </c>
      <c r="J24" s="139" t="str">
        <f>Inputs!K139</f>
        <v/>
      </c>
      <c r="K24" s="139" t="str">
        <f>Inputs!L139</f>
        <v/>
      </c>
      <c r="L24" s="139" t="str">
        <f>Inputs!M139</f>
        <v/>
      </c>
      <c r="M24" s="139" t="str">
        <f>Inputs!N139</f>
        <v/>
      </c>
      <c r="N24" s="139" t="str">
        <f>Inputs!O139</f>
        <v/>
      </c>
      <c r="O24" s="139" t="str">
        <f>Inputs!P139</f>
        <v/>
      </c>
      <c r="P24" s="196" t="str">
        <f>Inputs!Q139</f>
        <v/>
      </c>
      <c r="Q24" s="195" t="str">
        <f>Inputs!R139</f>
        <v/>
      </c>
      <c r="R24" s="196" t="str">
        <f>Inputs!S139</f>
        <v/>
      </c>
      <c r="S24" s="196" t="str">
        <f>Inputs!T139</f>
        <v/>
      </c>
      <c r="T24" s="196" t="str">
        <f>Inputs!U139</f>
        <v/>
      </c>
      <c r="U24" s="195" t="str">
        <f>Inputs!V139</f>
        <v/>
      </c>
      <c r="V24" s="195" t="str">
        <f>Inputs!W139</f>
        <v/>
      </c>
      <c r="W24" s="141" t="str">
        <f>Inputs!W166</f>
        <v/>
      </c>
    </row>
    <row r="25" spans="2:23" hidden="1" outlineLevel="1" x14ac:dyDescent="0.25">
      <c r="B25" s="136" t="str">
        <f>Inputs!B55</f>
        <v>Sales Rep 15</v>
      </c>
      <c r="C25" s="137" t="str">
        <f>IF(Inputs!C55=0,"",Inputs!C55)</f>
        <v/>
      </c>
      <c r="D25" s="138" t="str">
        <f>Inputs!$D84</f>
        <v/>
      </c>
      <c r="E25" s="196" t="str">
        <f>Inputs!F140</f>
        <v/>
      </c>
      <c r="F25" s="139" t="str">
        <f>Inputs!G140</f>
        <v/>
      </c>
      <c r="G25" s="139" t="str">
        <f>Inputs!H140</f>
        <v/>
      </c>
      <c r="H25" s="139" t="str">
        <f>Inputs!I140</f>
        <v/>
      </c>
      <c r="I25" s="139" t="str">
        <f>Inputs!J140</f>
        <v/>
      </c>
      <c r="J25" s="139" t="str">
        <f>Inputs!K140</f>
        <v/>
      </c>
      <c r="K25" s="139" t="str">
        <f>Inputs!L140</f>
        <v/>
      </c>
      <c r="L25" s="139" t="str">
        <f>Inputs!M140</f>
        <v/>
      </c>
      <c r="M25" s="139" t="str">
        <f>Inputs!N140</f>
        <v/>
      </c>
      <c r="N25" s="139" t="str">
        <f>Inputs!O140</f>
        <v/>
      </c>
      <c r="O25" s="139" t="str">
        <f>Inputs!P140</f>
        <v/>
      </c>
      <c r="P25" s="196" t="str">
        <f>Inputs!Q140</f>
        <v/>
      </c>
      <c r="Q25" s="195" t="str">
        <f>Inputs!R140</f>
        <v/>
      </c>
      <c r="R25" s="196" t="str">
        <f>Inputs!S140</f>
        <v/>
      </c>
      <c r="S25" s="196" t="str">
        <f>Inputs!T140</f>
        <v/>
      </c>
      <c r="T25" s="196" t="str">
        <f>Inputs!U140</f>
        <v/>
      </c>
      <c r="U25" s="195" t="str">
        <f>Inputs!V140</f>
        <v/>
      </c>
      <c r="V25" s="195" t="str">
        <f>Inputs!W140</f>
        <v/>
      </c>
      <c r="W25" s="141" t="str">
        <f>Inputs!W167</f>
        <v/>
      </c>
    </row>
    <row r="26" spans="2:23" hidden="1" outlineLevel="1" x14ac:dyDescent="0.25">
      <c r="B26" s="136" t="str">
        <f>Inputs!B56</f>
        <v>Sales Rep 16</v>
      </c>
      <c r="C26" s="137" t="str">
        <f>IF(Inputs!C56=0,"",Inputs!C56)</f>
        <v/>
      </c>
      <c r="D26" s="138" t="str">
        <f>Inputs!$D85</f>
        <v/>
      </c>
      <c r="E26" s="196" t="str">
        <f>Inputs!F141</f>
        <v/>
      </c>
      <c r="F26" s="139" t="str">
        <f>Inputs!G141</f>
        <v/>
      </c>
      <c r="G26" s="139" t="str">
        <f>Inputs!H141</f>
        <v/>
      </c>
      <c r="H26" s="139" t="str">
        <f>Inputs!I141</f>
        <v/>
      </c>
      <c r="I26" s="139" t="str">
        <f>Inputs!J141</f>
        <v/>
      </c>
      <c r="J26" s="139" t="str">
        <f>Inputs!K141</f>
        <v/>
      </c>
      <c r="K26" s="139" t="str">
        <f>Inputs!L141</f>
        <v/>
      </c>
      <c r="L26" s="139" t="str">
        <f>Inputs!M141</f>
        <v/>
      </c>
      <c r="M26" s="139" t="str">
        <f>Inputs!N141</f>
        <v/>
      </c>
      <c r="N26" s="139" t="str">
        <f>Inputs!O141</f>
        <v/>
      </c>
      <c r="O26" s="139" t="str">
        <f>Inputs!P141</f>
        <v/>
      </c>
      <c r="P26" s="196" t="str">
        <f>Inputs!Q141</f>
        <v/>
      </c>
      <c r="Q26" s="195" t="str">
        <f>Inputs!R141</f>
        <v/>
      </c>
      <c r="R26" s="196" t="str">
        <f>Inputs!S141</f>
        <v/>
      </c>
      <c r="S26" s="196" t="str">
        <f>Inputs!T141</f>
        <v/>
      </c>
      <c r="T26" s="196" t="str">
        <f>Inputs!U141</f>
        <v/>
      </c>
      <c r="U26" s="195" t="str">
        <f>Inputs!V141</f>
        <v/>
      </c>
      <c r="V26" s="195" t="str">
        <f>Inputs!W141</f>
        <v/>
      </c>
      <c r="W26" s="141" t="str">
        <f>Inputs!W168</f>
        <v/>
      </c>
    </row>
    <row r="27" spans="2:23" hidden="1" outlineLevel="1" x14ac:dyDescent="0.25">
      <c r="B27" s="136" t="str">
        <f>Inputs!B57</f>
        <v>Sales Rep 17</v>
      </c>
      <c r="C27" s="137" t="str">
        <f>IF(Inputs!C57=0,"",Inputs!C57)</f>
        <v/>
      </c>
      <c r="D27" s="138" t="str">
        <f>Inputs!$D86</f>
        <v/>
      </c>
      <c r="E27" s="196" t="str">
        <f>Inputs!F142</f>
        <v/>
      </c>
      <c r="F27" s="139" t="str">
        <f>Inputs!G142</f>
        <v/>
      </c>
      <c r="G27" s="139" t="str">
        <f>Inputs!H142</f>
        <v/>
      </c>
      <c r="H27" s="139" t="str">
        <f>Inputs!I142</f>
        <v/>
      </c>
      <c r="I27" s="139" t="str">
        <f>Inputs!J142</f>
        <v/>
      </c>
      <c r="J27" s="139" t="str">
        <f>Inputs!K142</f>
        <v/>
      </c>
      <c r="K27" s="139" t="str">
        <f>Inputs!L142</f>
        <v/>
      </c>
      <c r="L27" s="139" t="str">
        <f>Inputs!M142</f>
        <v/>
      </c>
      <c r="M27" s="139" t="str">
        <f>Inputs!N142</f>
        <v/>
      </c>
      <c r="N27" s="139" t="str">
        <f>Inputs!O142</f>
        <v/>
      </c>
      <c r="O27" s="139" t="str">
        <f>Inputs!P142</f>
        <v/>
      </c>
      <c r="P27" s="196" t="str">
        <f>Inputs!Q142</f>
        <v/>
      </c>
      <c r="Q27" s="195" t="str">
        <f>Inputs!R142</f>
        <v/>
      </c>
      <c r="R27" s="196" t="str">
        <f>Inputs!S142</f>
        <v/>
      </c>
      <c r="S27" s="196" t="str">
        <f>Inputs!T142</f>
        <v/>
      </c>
      <c r="T27" s="196" t="str">
        <f>Inputs!U142</f>
        <v/>
      </c>
      <c r="U27" s="195" t="str">
        <f>Inputs!V142</f>
        <v/>
      </c>
      <c r="V27" s="195" t="str">
        <f>Inputs!W142</f>
        <v/>
      </c>
      <c r="W27" s="141" t="str">
        <f>Inputs!W169</f>
        <v/>
      </c>
    </row>
    <row r="28" spans="2:23" hidden="1" outlineLevel="1" x14ac:dyDescent="0.25">
      <c r="B28" s="136" t="str">
        <f>Inputs!B58</f>
        <v>Sales Rep 18</v>
      </c>
      <c r="C28" s="137" t="str">
        <f>IF(Inputs!C58=0,"",Inputs!C58)</f>
        <v/>
      </c>
      <c r="D28" s="138" t="str">
        <f>Inputs!$D87</f>
        <v/>
      </c>
      <c r="E28" s="196" t="str">
        <f>Inputs!F143</f>
        <v/>
      </c>
      <c r="F28" s="139" t="str">
        <f>Inputs!G143</f>
        <v/>
      </c>
      <c r="G28" s="139" t="str">
        <f>Inputs!H143</f>
        <v/>
      </c>
      <c r="H28" s="139" t="str">
        <f>Inputs!I143</f>
        <v/>
      </c>
      <c r="I28" s="139" t="str">
        <f>Inputs!J143</f>
        <v/>
      </c>
      <c r="J28" s="139" t="str">
        <f>Inputs!K143</f>
        <v/>
      </c>
      <c r="K28" s="139" t="str">
        <f>Inputs!L143</f>
        <v/>
      </c>
      <c r="L28" s="139" t="str">
        <f>Inputs!M143</f>
        <v/>
      </c>
      <c r="M28" s="139" t="str">
        <f>Inputs!N143</f>
        <v/>
      </c>
      <c r="N28" s="139" t="str">
        <f>Inputs!O143</f>
        <v/>
      </c>
      <c r="O28" s="139" t="str">
        <f>Inputs!P143</f>
        <v/>
      </c>
      <c r="P28" s="196" t="str">
        <f>Inputs!Q143</f>
        <v/>
      </c>
      <c r="Q28" s="195" t="str">
        <f>Inputs!R143</f>
        <v/>
      </c>
      <c r="R28" s="196" t="str">
        <f>Inputs!S143</f>
        <v/>
      </c>
      <c r="S28" s="196" t="str">
        <f>Inputs!T143</f>
        <v/>
      </c>
      <c r="T28" s="196" t="str">
        <f>Inputs!U143</f>
        <v/>
      </c>
      <c r="U28" s="195" t="str">
        <f>Inputs!V143</f>
        <v/>
      </c>
      <c r="V28" s="195" t="str">
        <f>Inputs!W143</f>
        <v/>
      </c>
      <c r="W28" s="141" t="str">
        <f>Inputs!W170</f>
        <v/>
      </c>
    </row>
    <row r="29" spans="2:23" hidden="1" outlineLevel="1" x14ac:dyDescent="0.25">
      <c r="B29" s="136" t="str">
        <f>Inputs!B59</f>
        <v>Sales Rep 19</v>
      </c>
      <c r="C29" s="137" t="str">
        <f>IF(Inputs!C59=0,"",Inputs!C59)</f>
        <v/>
      </c>
      <c r="D29" s="138" t="str">
        <f>Inputs!$D88</f>
        <v/>
      </c>
      <c r="E29" s="196" t="str">
        <f>Inputs!F144</f>
        <v/>
      </c>
      <c r="F29" s="139" t="str">
        <f>Inputs!G144</f>
        <v/>
      </c>
      <c r="G29" s="139" t="str">
        <f>Inputs!H144</f>
        <v/>
      </c>
      <c r="H29" s="139" t="str">
        <f>Inputs!I144</f>
        <v/>
      </c>
      <c r="I29" s="139" t="str">
        <f>Inputs!J144</f>
        <v/>
      </c>
      <c r="J29" s="139" t="str">
        <f>Inputs!K144</f>
        <v/>
      </c>
      <c r="K29" s="139" t="str">
        <f>Inputs!L144</f>
        <v/>
      </c>
      <c r="L29" s="139" t="str">
        <f>Inputs!M144</f>
        <v/>
      </c>
      <c r="M29" s="139" t="str">
        <f>Inputs!N144</f>
        <v/>
      </c>
      <c r="N29" s="139" t="str">
        <f>Inputs!O144</f>
        <v/>
      </c>
      <c r="O29" s="139" t="str">
        <f>Inputs!P144</f>
        <v/>
      </c>
      <c r="P29" s="196" t="str">
        <f>Inputs!Q144</f>
        <v/>
      </c>
      <c r="Q29" s="195" t="str">
        <f>Inputs!R144</f>
        <v/>
      </c>
      <c r="R29" s="196" t="str">
        <f>Inputs!S144</f>
        <v/>
      </c>
      <c r="S29" s="196" t="str">
        <f>Inputs!T144</f>
        <v/>
      </c>
      <c r="T29" s="196" t="str">
        <f>Inputs!U144</f>
        <v/>
      </c>
      <c r="U29" s="195" t="str">
        <f>Inputs!V144</f>
        <v/>
      </c>
      <c r="V29" s="195" t="str">
        <f>Inputs!W144</f>
        <v/>
      </c>
      <c r="W29" s="141" t="str">
        <f>Inputs!W171</f>
        <v/>
      </c>
    </row>
    <row r="30" spans="2:23" hidden="1" outlineLevel="1" x14ac:dyDescent="0.25">
      <c r="B30" s="136" t="str">
        <f>Inputs!B60</f>
        <v>Sales Rep 20</v>
      </c>
      <c r="C30" s="137" t="str">
        <f>IF(Inputs!C60=0,"",Inputs!C60)</f>
        <v/>
      </c>
      <c r="D30" s="138" t="str">
        <f>Inputs!$D89</f>
        <v/>
      </c>
      <c r="E30" s="196" t="str">
        <f>Inputs!F145</f>
        <v/>
      </c>
      <c r="F30" s="139" t="str">
        <f>Inputs!G145</f>
        <v/>
      </c>
      <c r="G30" s="139" t="str">
        <f>Inputs!H145</f>
        <v/>
      </c>
      <c r="H30" s="139" t="str">
        <f>Inputs!I145</f>
        <v/>
      </c>
      <c r="I30" s="139" t="str">
        <f>Inputs!J145</f>
        <v/>
      </c>
      <c r="J30" s="139" t="str">
        <f>Inputs!K145</f>
        <v/>
      </c>
      <c r="K30" s="139" t="str">
        <f>Inputs!L145</f>
        <v/>
      </c>
      <c r="L30" s="139" t="str">
        <f>Inputs!M145</f>
        <v/>
      </c>
      <c r="M30" s="139" t="str">
        <f>Inputs!N145</f>
        <v/>
      </c>
      <c r="N30" s="139" t="str">
        <f>Inputs!O145</f>
        <v/>
      </c>
      <c r="O30" s="139" t="str">
        <f>Inputs!P145</f>
        <v/>
      </c>
      <c r="P30" s="196" t="str">
        <f>Inputs!Q145</f>
        <v/>
      </c>
      <c r="Q30" s="195" t="str">
        <f>Inputs!R145</f>
        <v/>
      </c>
      <c r="R30" s="196" t="str">
        <f>Inputs!S145</f>
        <v/>
      </c>
      <c r="S30" s="196" t="str">
        <f>Inputs!T145</f>
        <v/>
      </c>
      <c r="T30" s="196" t="str">
        <f>Inputs!U145</f>
        <v/>
      </c>
      <c r="U30" s="195" t="str">
        <f>Inputs!V145</f>
        <v/>
      </c>
      <c r="V30" s="195" t="str">
        <f>Inputs!W145</f>
        <v/>
      </c>
      <c r="W30" s="141" t="str">
        <f>Inputs!W172</f>
        <v/>
      </c>
    </row>
    <row r="31" spans="2:23" collapsed="1" x14ac:dyDescent="0.25">
      <c r="B31" s="142" t="s">
        <v>65</v>
      </c>
      <c r="C31" s="143"/>
      <c r="D31" s="144"/>
      <c r="E31" s="199">
        <f>Inputs!F146</f>
        <v>110000</v>
      </c>
      <c r="F31" s="145">
        <f>Inputs!G146</f>
        <v>90000</v>
      </c>
      <c r="G31" s="145">
        <f>Inputs!H146</f>
        <v>210000</v>
      </c>
      <c r="H31" s="145">
        <f>Inputs!I146</f>
        <v>105000</v>
      </c>
      <c r="I31" s="145">
        <f>Inputs!J146</f>
        <v>110000</v>
      </c>
      <c r="J31" s="145">
        <f>Inputs!K146</f>
        <v>195000</v>
      </c>
      <c r="K31" s="145">
        <f>Inputs!L146</f>
        <v>191799.99999999997</v>
      </c>
      <c r="L31" s="145">
        <f>Inputs!M146</f>
        <v>212799.99999999997</v>
      </c>
      <c r="M31" s="145">
        <f>Inputs!N146</f>
        <v>226799.99999999997</v>
      </c>
      <c r="N31" s="145">
        <f>Inputs!O146</f>
        <v>236599.99999999997</v>
      </c>
      <c r="O31" s="145">
        <f>Inputs!P146</f>
        <v>236599.99999999997</v>
      </c>
      <c r="P31" s="197">
        <f>Inputs!Q146</f>
        <v>236599.99999999997</v>
      </c>
      <c r="Q31" s="214">
        <f>Inputs!R146</f>
        <v>410000</v>
      </c>
      <c r="R31" s="199">
        <f>Inputs!S146</f>
        <v>410000</v>
      </c>
      <c r="S31" s="199">
        <f>Inputs!T146</f>
        <v>631399.99999999988</v>
      </c>
      <c r="T31" s="199">
        <f>Inputs!U146</f>
        <v>709799.99999999988</v>
      </c>
      <c r="U31" s="214">
        <f>Inputs!V146</f>
        <v>2161200</v>
      </c>
      <c r="V31" s="214">
        <f>Inputs!W146</f>
        <v>820000</v>
      </c>
      <c r="W31" s="147">
        <f>Inputs!W173</f>
        <v>0.67213114754098358</v>
      </c>
    </row>
    <row r="32" spans="2:23" x14ac:dyDescent="0.25">
      <c r="B32" s="148"/>
      <c r="C32" s="149"/>
      <c r="D32" s="150"/>
      <c r="E32" s="151"/>
      <c r="F32" s="151"/>
      <c r="G32" s="151"/>
      <c r="H32" s="151"/>
      <c r="I32" s="146"/>
      <c r="J32" s="146"/>
      <c r="K32" s="146"/>
      <c r="L32" s="146"/>
      <c r="M32" s="146"/>
      <c r="N32" s="146"/>
      <c r="O32" s="146"/>
      <c r="P32" s="146"/>
      <c r="Q32" s="152"/>
      <c r="R32" s="146"/>
      <c r="S32" s="146"/>
      <c r="T32" s="146"/>
      <c r="U32" s="152"/>
      <c r="V32" s="152"/>
      <c r="W32" s="153"/>
    </row>
    <row r="33" spans="2:23" x14ac:dyDescent="0.25">
      <c r="B33" s="154" t="s">
        <v>45</v>
      </c>
      <c r="C33" s="149"/>
      <c r="D33" s="150"/>
      <c r="E33" s="215">
        <f>Inputs!F31</f>
        <v>125000</v>
      </c>
      <c r="F33" s="155">
        <f>Inputs!G31</f>
        <v>125000</v>
      </c>
      <c r="G33" s="155">
        <f>Inputs!H31</f>
        <v>125000</v>
      </c>
      <c r="H33" s="155">
        <f>Inputs!I31</f>
        <v>150000</v>
      </c>
      <c r="I33" s="155">
        <f>Inputs!J31</f>
        <v>150000</v>
      </c>
      <c r="J33" s="155">
        <f>Inputs!K31</f>
        <v>150000</v>
      </c>
      <c r="K33" s="155">
        <f>Inputs!L31</f>
        <v>200000</v>
      </c>
      <c r="L33" s="155">
        <f>Inputs!M31</f>
        <v>200000</v>
      </c>
      <c r="M33" s="155">
        <f>Inputs!N31</f>
        <v>200000</v>
      </c>
      <c r="N33" s="155">
        <f>Inputs!O31</f>
        <v>250000</v>
      </c>
      <c r="O33" s="155">
        <f>Inputs!P31</f>
        <v>250000</v>
      </c>
      <c r="P33" s="155">
        <f>Inputs!Q31</f>
        <v>250000</v>
      </c>
      <c r="Q33" s="156">
        <f>Inputs!R31</f>
        <v>375000</v>
      </c>
      <c r="R33" s="155">
        <f>Inputs!S31</f>
        <v>450000</v>
      </c>
      <c r="S33" s="155">
        <f>Inputs!T31</f>
        <v>600000</v>
      </c>
      <c r="T33" s="155">
        <f>Inputs!U31</f>
        <v>750000</v>
      </c>
      <c r="U33" s="156">
        <f>Inputs!V31</f>
        <v>2175000</v>
      </c>
      <c r="V33" s="156">
        <f>Inputs!W31</f>
        <v>825000</v>
      </c>
      <c r="W33" s="157"/>
    </row>
    <row r="34" spans="2:23" x14ac:dyDescent="0.25">
      <c r="B34" s="158" t="s">
        <v>79</v>
      </c>
      <c r="C34" s="167"/>
      <c r="D34" s="221"/>
      <c r="E34" s="200">
        <f>Inputs!F147</f>
        <v>0.88</v>
      </c>
      <c r="F34" s="168">
        <f>Inputs!G147</f>
        <v>0.72</v>
      </c>
      <c r="G34" s="168">
        <f>Inputs!H147</f>
        <v>1.68</v>
      </c>
      <c r="H34" s="168">
        <f>Inputs!I147</f>
        <v>0.7</v>
      </c>
      <c r="I34" s="168">
        <f>Inputs!J147</f>
        <v>0.73333333333333328</v>
      </c>
      <c r="J34" s="168">
        <f>Inputs!K147</f>
        <v>1.3</v>
      </c>
      <c r="K34" s="168">
        <f>Inputs!L147</f>
        <v>0.95899999999999985</v>
      </c>
      <c r="L34" s="168">
        <f>Inputs!M147</f>
        <v>1.0639999999999998</v>
      </c>
      <c r="M34" s="200">
        <f>Inputs!N147</f>
        <v>1.1339999999999999</v>
      </c>
      <c r="N34" s="168">
        <f>Inputs!O147</f>
        <v>0.94639999999999991</v>
      </c>
      <c r="O34" s="168">
        <f>Inputs!P147</f>
        <v>0.94639999999999991</v>
      </c>
      <c r="P34" s="200">
        <f>Inputs!Q147</f>
        <v>0.94639999999999991</v>
      </c>
      <c r="Q34" s="170">
        <f>Inputs!R147</f>
        <v>1.0933333333333333</v>
      </c>
      <c r="R34" s="168">
        <f>Inputs!S147</f>
        <v>0.91111111111111109</v>
      </c>
      <c r="S34" s="168">
        <f>Inputs!T147</f>
        <v>1.0523333333333331</v>
      </c>
      <c r="T34" s="200">
        <f>Inputs!U147</f>
        <v>0.9463999999999998</v>
      </c>
      <c r="U34" s="170">
        <f>Inputs!V147</f>
        <v>0.99365517241379309</v>
      </c>
      <c r="V34" s="170">
        <f>Inputs!W147</f>
        <v>0.9939393939393939</v>
      </c>
      <c r="W34" s="161"/>
    </row>
    <row r="35" spans="2:23" x14ac:dyDescent="0.25">
      <c r="B35" s="158"/>
      <c r="C35" s="137"/>
      <c r="D35" s="159"/>
      <c r="E35" s="160"/>
      <c r="F35" s="160"/>
      <c r="G35" s="160"/>
      <c r="H35" s="160"/>
      <c r="I35" s="160"/>
      <c r="J35" s="160"/>
      <c r="K35" s="160"/>
      <c r="L35" s="160"/>
      <c r="M35" s="160"/>
      <c r="N35" s="160"/>
      <c r="O35" s="160"/>
      <c r="P35" s="160"/>
      <c r="Q35" s="140"/>
      <c r="R35" s="139"/>
      <c r="S35" s="139"/>
      <c r="T35" s="139"/>
      <c r="U35" s="140"/>
      <c r="V35" s="140"/>
      <c r="W35" s="162"/>
    </row>
    <row r="36" spans="2:23" x14ac:dyDescent="0.25">
      <c r="B36" s="163" t="s">
        <v>68</v>
      </c>
      <c r="C36" s="149"/>
      <c r="D36" s="150"/>
      <c r="E36" s="217">
        <f>Inputs!F61</f>
        <v>170000</v>
      </c>
      <c r="F36" s="164">
        <f>Inputs!G61</f>
        <v>200000</v>
      </c>
      <c r="G36" s="164">
        <f>Inputs!H61</f>
        <v>220000</v>
      </c>
      <c r="H36" s="164">
        <f>Inputs!I61</f>
        <v>170000</v>
      </c>
      <c r="I36" s="164">
        <f>Inputs!J61</f>
        <v>220000</v>
      </c>
      <c r="J36" s="164">
        <f>Inputs!K61</f>
        <v>240000</v>
      </c>
      <c r="K36" s="164">
        <f>Inputs!L61</f>
        <v>274000</v>
      </c>
      <c r="L36" s="164">
        <f>Inputs!M61</f>
        <v>304000</v>
      </c>
      <c r="M36" s="164">
        <f>Inputs!N61</f>
        <v>324000</v>
      </c>
      <c r="N36" s="164">
        <f>Inputs!O61</f>
        <v>338000</v>
      </c>
      <c r="O36" s="164">
        <f>Inputs!P61</f>
        <v>338000</v>
      </c>
      <c r="P36" s="164">
        <f>Inputs!Q61</f>
        <v>338000</v>
      </c>
      <c r="Q36" s="165">
        <f>Inputs!R61</f>
        <v>590000</v>
      </c>
      <c r="R36" s="164">
        <f>Inputs!S61</f>
        <v>630000</v>
      </c>
      <c r="S36" s="164">
        <f>Inputs!T61</f>
        <v>902000</v>
      </c>
      <c r="T36" s="164">
        <f>Inputs!U61</f>
        <v>1014000</v>
      </c>
      <c r="U36" s="165">
        <f>Inputs!V61</f>
        <v>3136000</v>
      </c>
      <c r="V36" s="156">
        <f>Inputs!W61</f>
        <v>1220000</v>
      </c>
      <c r="W36" s="166"/>
    </row>
    <row r="37" spans="2:23" x14ac:dyDescent="0.25">
      <c r="B37" s="158" t="s">
        <v>78</v>
      </c>
      <c r="C37" s="167"/>
      <c r="D37" s="159"/>
      <c r="E37" s="200">
        <f>Inputs!F173</f>
        <v>0.6470588235294118</v>
      </c>
      <c r="F37" s="168">
        <f>Inputs!G173</f>
        <v>0.45</v>
      </c>
      <c r="G37" s="168">
        <f>Inputs!H173</f>
        <v>0.95454545454545459</v>
      </c>
      <c r="H37" s="168">
        <f>Inputs!I173</f>
        <v>0.61764705882352944</v>
      </c>
      <c r="I37" s="168">
        <f>Inputs!J173</f>
        <v>0.5</v>
      </c>
      <c r="J37" s="168">
        <f>Inputs!K173</f>
        <v>0.8125</v>
      </c>
      <c r="K37" s="168">
        <f>Inputs!L173</f>
        <v>0.69999999999999984</v>
      </c>
      <c r="L37" s="168">
        <f>Inputs!M173</f>
        <v>0.7</v>
      </c>
      <c r="M37" s="168">
        <f>Inputs!N173</f>
        <v>0.7</v>
      </c>
      <c r="N37" s="168">
        <f>Inputs!O173</f>
        <v>0.7</v>
      </c>
      <c r="O37" s="168">
        <f>Inputs!P173</f>
        <v>0.7</v>
      </c>
      <c r="P37" s="169">
        <f>Inputs!Q173</f>
        <v>0.7</v>
      </c>
      <c r="Q37" s="200">
        <f>Inputs!R173</f>
        <v>0.69491525423728817</v>
      </c>
      <c r="R37" s="200">
        <f>Inputs!S173</f>
        <v>0.65079365079365081</v>
      </c>
      <c r="S37" s="200">
        <f>Inputs!T173</f>
        <v>0.69999999999999984</v>
      </c>
      <c r="T37" s="200">
        <f>Inputs!U173</f>
        <v>0.69999999999999984</v>
      </c>
      <c r="U37" s="281">
        <f>Inputs!V173</f>
        <v>0.6891581632653061</v>
      </c>
      <c r="V37" s="281">
        <f>Inputs!W173</f>
        <v>0.67213114754098358</v>
      </c>
      <c r="W37" s="161"/>
    </row>
    <row r="38" spans="2:23" x14ac:dyDescent="0.25">
      <c r="B38" s="171"/>
      <c r="C38" s="167"/>
      <c r="D38" s="159"/>
      <c r="E38" s="168"/>
      <c r="F38" s="168"/>
      <c r="G38" s="168"/>
      <c r="H38" s="168"/>
      <c r="I38" s="168"/>
      <c r="J38" s="168"/>
      <c r="K38" s="168"/>
      <c r="L38" s="168"/>
      <c r="M38" s="168"/>
      <c r="N38" s="168"/>
      <c r="O38" s="168"/>
      <c r="P38" s="169"/>
      <c r="Q38" s="168"/>
      <c r="R38" s="168"/>
      <c r="S38" s="168"/>
      <c r="T38" s="168"/>
      <c r="U38" s="170"/>
      <c r="V38" s="170"/>
      <c r="W38" s="161"/>
    </row>
    <row r="39" spans="2:23" x14ac:dyDescent="0.25">
      <c r="B39" s="172" t="str">
        <f>"Required Capacity (assuming " &amp; Inputs!C32*100 &amp;"% achievement)"</f>
        <v>Required Capacity (assuming 70% achievement)</v>
      </c>
      <c r="C39" s="149"/>
      <c r="D39" s="150"/>
      <c r="E39" s="218">
        <f>Inputs!F33</f>
        <v>178571.42857142858</v>
      </c>
      <c r="F39" s="146">
        <f>Inputs!G33</f>
        <v>178571.42857142858</v>
      </c>
      <c r="G39" s="146">
        <f>Inputs!H33</f>
        <v>178571.42857142858</v>
      </c>
      <c r="H39" s="146">
        <f>Inputs!I33</f>
        <v>214285.71428571429</v>
      </c>
      <c r="I39" s="146">
        <f>Inputs!J33</f>
        <v>214285.71428571429</v>
      </c>
      <c r="J39" s="146">
        <f>Inputs!K33</f>
        <v>214285.71428571429</v>
      </c>
      <c r="K39" s="146">
        <f>Inputs!L33</f>
        <v>285714.28571428574</v>
      </c>
      <c r="L39" s="146">
        <f>Inputs!M33</f>
        <v>285714.28571428574</v>
      </c>
      <c r="M39" s="146">
        <f>Inputs!N33</f>
        <v>285714.28571428574</v>
      </c>
      <c r="N39" s="146">
        <f>Inputs!O33</f>
        <v>357142.85714285716</v>
      </c>
      <c r="O39" s="146">
        <f>Inputs!P33</f>
        <v>357142.85714285716</v>
      </c>
      <c r="P39" s="173">
        <f>Inputs!Q33</f>
        <v>357142.85714285716</v>
      </c>
      <c r="Q39" s="146">
        <f>Inputs!R33</f>
        <v>535714.28571428568</v>
      </c>
      <c r="R39" s="146">
        <f>Inputs!S33</f>
        <v>642857.14285714284</v>
      </c>
      <c r="S39" s="146">
        <f>Inputs!T33</f>
        <v>857142.85714285728</v>
      </c>
      <c r="T39" s="146">
        <f>Inputs!U33</f>
        <v>1071428.5714285714</v>
      </c>
      <c r="U39" s="152">
        <f>Inputs!V33</f>
        <v>3107142.8571428573</v>
      </c>
      <c r="V39" s="208">
        <f>Inputs!W33</f>
        <v>1178571.4285714286</v>
      </c>
      <c r="W39" s="153"/>
    </row>
    <row r="40" spans="2:23" x14ac:dyDescent="0.25">
      <c r="B40" s="158" t="s">
        <v>80</v>
      </c>
      <c r="C40" s="137"/>
      <c r="D40" s="159"/>
      <c r="E40" s="168">
        <f>Inputs!F63</f>
        <v>0.95199999999999996</v>
      </c>
      <c r="F40" s="168">
        <f>Inputs!G63</f>
        <v>1.1199999999999999</v>
      </c>
      <c r="G40" s="168">
        <f>Inputs!H63</f>
        <v>1.232</v>
      </c>
      <c r="H40" s="168">
        <f>Inputs!I63</f>
        <v>0.79333333333333333</v>
      </c>
      <c r="I40" s="168">
        <f>Inputs!J63</f>
        <v>1.0266666666666666</v>
      </c>
      <c r="J40" s="168">
        <f>Inputs!K63</f>
        <v>1.1199999999999999</v>
      </c>
      <c r="K40" s="168">
        <f>Inputs!L63</f>
        <v>0.95899999999999996</v>
      </c>
      <c r="L40" s="168">
        <f>Inputs!M63</f>
        <v>1.0639999999999998</v>
      </c>
      <c r="M40" s="168">
        <f>Inputs!N63</f>
        <v>1.1339999999999999</v>
      </c>
      <c r="N40" s="168">
        <f>Inputs!O63</f>
        <v>0.94639999999999991</v>
      </c>
      <c r="O40" s="168">
        <f>Inputs!P63</f>
        <v>0.94639999999999991</v>
      </c>
      <c r="P40" s="169">
        <f>Inputs!Q63</f>
        <v>0.94639999999999991</v>
      </c>
      <c r="Q40" s="170">
        <f>Inputs!R63</f>
        <v>1.1013333333333335</v>
      </c>
      <c r="R40" s="168">
        <f>Inputs!S63</f>
        <v>0.98</v>
      </c>
      <c r="S40" s="168">
        <f>Inputs!T63</f>
        <v>1.0523333333333331</v>
      </c>
      <c r="T40" s="168">
        <f>Inputs!U63</f>
        <v>0.94640000000000002</v>
      </c>
      <c r="U40" s="170">
        <f>Inputs!V63</f>
        <v>1.009287356321839</v>
      </c>
      <c r="V40" s="170">
        <f>Inputs!W63</f>
        <v>1.0351515151515152</v>
      </c>
      <c r="W40" s="161"/>
    </row>
    <row r="41" spans="2:23" ht="15.75" thickBot="1" x14ac:dyDescent="0.3">
      <c r="B41" s="174"/>
      <c r="C41" s="175"/>
      <c r="D41" s="175"/>
      <c r="E41" s="176"/>
      <c r="F41" s="175"/>
      <c r="G41" s="175"/>
      <c r="H41" s="175"/>
      <c r="I41" s="175"/>
      <c r="J41" s="175"/>
      <c r="K41" s="175"/>
      <c r="L41" s="175"/>
      <c r="M41" s="175"/>
      <c r="N41" s="175"/>
      <c r="O41" s="175"/>
      <c r="P41" s="175"/>
      <c r="Q41" s="177"/>
      <c r="R41" s="178"/>
      <c r="S41" s="178"/>
      <c r="T41" s="178"/>
      <c r="U41" s="177"/>
      <c r="V41" s="177"/>
      <c r="W41" s="179"/>
    </row>
    <row r="42" spans="2:23" ht="15.75" thickBot="1" x14ac:dyDescent="0.3">
      <c r="B42" s="184"/>
      <c r="C42" s="185"/>
      <c r="D42" s="185"/>
      <c r="E42" s="185"/>
      <c r="F42" s="185"/>
      <c r="G42" s="185"/>
      <c r="H42" s="185"/>
      <c r="I42" s="185"/>
      <c r="J42" s="185"/>
      <c r="K42" s="185"/>
      <c r="L42" s="185"/>
      <c r="M42" s="185"/>
      <c r="N42" s="185"/>
      <c r="O42" s="185"/>
      <c r="P42" s="185"/>
      <c r="Q42" s="137"/>
      <c r="R42" s="137"/>
      <c r="S42" s="137"/>
      <c r="T42" s="137"/>
      <c r="U42" s="137"/>
      <c r="V42" s="137"/>
      <c r="W42" s="180"/>
    </row>
    <row r="43" spans="2:23" x14ac:dyDescent="0.25">
      <c r="B43" s="315" t="s">
        <v>74</v>
      </c>
      <c r="C43" s="190"/>
      <c r="D43" s="190"/>
      <c r="E43" s="190"/>
      <c r="F43" s="190"/>
      <c r="G43" s="190"/>
      <c r="H43" s="190"/>
      <c r="I43" s="190"/>
      <c r="J43" s="190"/>
      <c r="K43" s="190"/>
      <c r="L43" s="190"/>
      <c r="M43" s="190"/>
      <c r="N43" s="190"/>
      <c r="O43" s="190"/>
      <c r="P43" s="190"/>
      <c r="Q43" s="190"/>
      <c r="R43" s="190"/>
      <c r="S43" s="190"/>
      <c r="T43" s="190"/>
      <c r="U43" s="190"/>
      <c r="V43" s="190"/>
      <c r="W43" s="191"/>
    </row>
    <row r="44" spans="2:23" x14ac:dyDescent="0.25">
      <c r="B44" s="322" t="s">
        <v>106</v>
      </c>
      <c r="C44" s="323" t="s">
        <v>107</v>
      </c>
      <c r="D44" s="320"/>
      <c r="E44" s="320"/>
      <c r="F44" s="320"/>
      <c r="G44" s="320"/>
      <c r="H44" s="320"/>
      <c r="I44" s="320"/>
      <c r="J44" s="320"/>
      <c r="K44" s="320"/>
      <c r="L44" s="320"/>
      <c r="M44" s="320"/>
      <c r="N44" s="320"/>
      <c r="O44" s="320"/>
      <c r="P44" s="320"/>
      <c r="Q44" s="320"/>
      <c r="R44" s="320"/>
      <c r="S44" s="320"/>
      <c r="T44" s="320"/>
      <c r="U44" s="320"/>
      <c r="V44" s="320"/>
      <c r="W44" s="321"/>
    </row>
    <row r="45" spans="2:23" x14ac:dyDescent="0.25">
      <c r="B45" s="186" t="s">
        <v>49</v>
      </c>
      <c r="C45" s="7" t="s">
        <v>76</v>
      </c>
      <c r="D45" s="8"/>
      <c r="E45" s="8"/>
      <c r="F45" s="8"/>
      <c r="G45" s="8"/>
      <c r="H45" s="8"/>
      <c r="I45" s="8"/>
      <c r="J45" s="8"/>
      <c r="K45" s="8"/>
      <c r="L45" s="8"/>
      <c r="M45" s="8"/>
      <c r="N45" s="8"/>
      <c r="O45" s="8"/>
      <c r="P45" s="8"/>
      <c r="Q45" s="8"/>
      <c r="R45" s="8"/>
      <c r="S45" s="8"/>
      <c r="T45" s="8"/>
      <c r="U45" s="8"/>
      <c r="V45" s="8"/>
      <c r="W45" s="192"/>
    </row>
    <row r="46" spans="2:23" x14ac:dyDescent="0.25">
      <c r="B46" s="186" t="s">
        <v>75</v>
      </c>
      <c r="C46" s="7" t="s">
        <v>108</v>
      </c>
      <c r="D46" s="8"/>
      <c r="E46" s="8"/>
      <c r="F46" s="8"/>
      <c r="G46" s="8"/>
      <c r="H46" s="8"/>
      <c r="I46" s="8"/>
      <c r="J46" s="8"/>
      <c r="K46" s="8"/>
      <c r="L46" s="8"/>
      <c r="M46" s="8"/>
      <c r="N46" s="8"/>
      <c r="O46" s="8"/>
      <c r="P46" s="8"/>
      <c r="Q46" s="8"/>
      <c r="R46" s="8"/>
      <c r="S46" s="8"/>
      <c r="T46" s="8"/>
      <c r="U46" s="8"/>
      <c r="V46" s="8"/>
      <c r="W46" s="192"/>
    </row>
    <row r="47" spans="2:23" ht="15.75" thickBot="1" x14ac:dyDescent="0.3">
      <c r="B47" s="187" t="s">
        <v>73</v>
      </c>
      <c r="C47" s="188" t="str">
        <f>"Total sales rep quotas needed to achieve "&amp;Inputs!C32*100&amp;"% of Bookings Plan"</f>
        <v>Total sales rep quotas needed to achieve 70% of Bookings Plan</v>
      </c>
      <c r="D47" s="189"/>
      <c r="E47" s="189"/>
      <c r="F47" s="189"/>
      <c r="G47" s="189"/>
      <c r="H47" s="189"/>
      <c r="I47" s="189"/>
      <c r="J47" s="189"/>
      <c r="K47" s="189"/>
      <c r="L47" s="189"/>
      <c r="M47" s="189"/>
      <c r="N47" s="189"/>
      <c r="O47" s="189"/>
      <c r="P47" s="189"/>
      <c r="Q47" s="189"/>
      <c r="R47" s="189"/>
      <c r="S47" s="189"/>
      <c r="T47" s="189"/>
      <c r="U47" s="189"/>
      <c r="V47" s="189"/>
      <c r="W47" s="193"/>
    </row>
    <row r="49" spans="5:5" x14ac:dyDescent="0.25">
      <c r="E49" s="258"/>
    </row>
  </sheetData>
  <conditionalFormatting sqref="E40:V40">
    <cfRule type="cellIs" priority="65" stopIfTrue="1" operator="equal">
      <formula>"N/A"</formula>
    </cfRule>
    <cfRule type="cellIs" dxfId="13" priority="81" operator="lessThan">
      <formula>100%</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ellIs" priority="654" operator="lessThan" id="{19C25226-CC90-405A-B0EB-712BBB6D2100}">
            <xm:f>Inputs!$D$20</xm:f>
            <x14:dxf>
              <font>
                <color rgb="FFC00000"/>
              </font>
            </x14:dxf>
          </x14:cfRule>
          <x14:cfRule type="cellIs" priority="655" operator="between" id="{E2B3BA0C-A43C-4480-8637-78892061E0B6}">
            <xm:f>Inputs!$D$20</xm:f>
            <xm:f>Inputs!$D$22</xm:f>
            <x14:dxf>
              <font>
                <color rgb="FF0070C0"/>
              </font>
            </x14:dxf>
          </x14:cfRule>
          <x14:cfRule type="cellIs" priority="656" operator="greaterThan" id="{5ADBCEC8-7D9C-4F6C-B7FE-385889ACE21D}">
            <xm:f>Inputs!$D$22</xm:f>
            <x14:dxf>
              <font>
                <color theme="8" tint="-0.499984740745262"/>
              </font>
            </x14:dxf>
          </x14:cfRule>
          <xm:sqref>E34:P34 E38:V38 E37:P37</xm:sqref>
        </x14:conditionalFormatting>
        <x14:conditionalFormatting xmlns:xm="http://schemas.microsoft.com/office/excel/2006/main">
          <x14:cfRule type="expression" priority="696" stopIfTrue="1" id="{23CD9CA1-8EC4-4C9E-BE3B-A79637ED4E7D}">
            <xm:f>AND(Inputs!W153&gt;=Inputs!$D$20,Inputs!W153&lt;=Inputs!$D$22)</xm:f>
            <x14:dxf>
              <font>
                <color rgb="FF0070C0"/>
              </font>
            </x14:dxf>
          </x14:cfRule>
          <x14:cfRule type="expression" priority="697" id="{4DC2752B-EE88-4C58-9AA1-2D3FCB7EB988}">
            <xm:f>Inputs!W153&gt;Inputs!$D$22</xm:f>
            <x14:dxf>
              <font>
                <color rgb="FF05A370"/>
              </font>
            </x14:dxf>
          </x14:cfRule>
          <x14:cfRule type="expression" priority="698" id="{B44AA041-1448-43F6-97C3-CA01A3438835}">
            <xm:f>Inputs!W153&lt;Inputs!$D$20</xm:f>
            <x14:dxf>
              <font>
                <color rgb="FFC00000"/>
              </font>
            </x14:dxf>
          </x14:cfRule>
          <xm:sqref>W11:W32</xm:sqref>
        </x14:conditionalFormatting>
        <x14:conditionalFormatting xmlns:xm="http://schemas.microsoft.com/office/excel/2006/main">
          <x14:cfRule type="expression" priority="860" id="{BF119011-DCA1-4DD5-9B16-58EC23AD7106}">
            <xm:f>Inputs!F153="N/A"</xm:f>
            <x14:dxf>
              <font>
                <color theme="0" tint="-0.499984740745262"/>
              </font>
            </x14:dxf>
          </x14:cfRule>
          <x14:cfRule type="expression" priority="861" id="{8BEB8A32-0ADA-42BA-A181-69255528CF87}">
            <xm:f>Inputs!F153=""</xm:f>
            <x14:dxf>
              <font>
                <color theme="0" tint="-0.499984740745262"/>
              </font>
            </x14:dxf>
          </x14:cfRule>
          <x14:cfRule type="expression" priority="862" id="{2ED61528-739E-4570-9FDC-06F4CB34B58E}">
            <xm:f>Inputs!F153=0</xm:f>
            <x14:dxf>
              <font>
                <color theme="0" tint="-0.499984740745262"/>
              </font>
            </x14:dxf>
          </x14:cfRule>
          <x14:cfRule type="expression" priority="863" stopIfTrue="1" id="{FEF56B82-E025-43F7-A2FC-0270FBCD13C4}">
            <xm:f>AND(Inputs!F153&lt;Inputs!$D$20,EDATE(Inputs!$D41,Inputs!$E41)&lt;Inputs!F$40)</xm:f>
            <x14:dxf>
              <font>
                <color rgb="FFC00000"/>
              </font>
            </x14:dxf>
          </x14:cfRule>
          <x14:cfRule type="expression" priority="864" stopIfTrue="1" id="{5242696E-2AA9-477C-9248-F366CF289863}">
            <xm:f>EDATE(Inputs!$D41,Inputs!$E41)&gt;Inputs!F$40</xm:f>
            <x14:dxf>
              <font>
                <color theme="0" tint="-0.499984740745262"/>
              </font>
            </x14:dxf>
          </x14:cfRule>
          <x14:cfRule type="expression" priority="865" stopIfTrue="1" id="{FB18F801-3FE9-4A08-99D1-1606CD6E34B6}">
            <xm:f>AND(Inputs!F153&gt;=Inputs!$D$20,Inputs!F153&lt;=Inputs!$D$22)</xm:f>
            <x14:dxf>
              <font>
                <color rgb="FF0070C0"/>
              </font>
            </x14:dxf>
          </x14:cfRule>
          <x14:cfRule type="expression" priority="866" stopIfTrue="1" id="{E17591E0-305F-4B57-A5E0-51087A8B1C82}">
            <xm:f>AND(Inputs!F153&gt;Inputs!$D$20,EDATE(Inputs!$D41,Inputs!$E41)&lt;Inputs!F$40)</xm:f>
            <x14:dxf>
              <font>
                <color theme="8" tint="-0.499984740745262"/>
              </font>
            </x14:dxf>
          </x14:cfRule>
          <xm:sqref>E11:P32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Inputs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2021-01-05T14:43:22Z</dcterms:created>
  <dcterms:modified xsi:type="dcterms:W3CDTF">2023-05-11T15:41:38Z</dcterms:modified>
</cp:coreProperties>
</file>