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trick\Box\S3VC Root\S3 Internal Documents\Marketing\Website\S3 Resources\Operating Model Templates\Updated AR\"/>
    </mc:Choice>
  </mc:AlternateContent>
  <xr:revisionPtr revIDLastSave="0" documentId="13_ncr:1_{6C67755E-ED17-455A-9FA8-64F3D7C1E395}" xr6:coauthVersionLast="45" xr6:coauthVersionMax="45" xr10:uidLastSave="{00000000-0000-0000-0000-000000000000}"/>
  <bookViews>
    <workbookView xWindow="-57720" yWindow="-3180" windowWidth="29040" windowHeight="15840" tabRatio="875" xr2:uid="{00000000-000D-0000-FFFF-FFFF00000000}"/>
  </bookViews>
  <sheets>
    <sheet name="Cover" sheetId="13" r:id="rId1"/>
    <sheet name="Instructions" sheetId="14" r:id="rId2"/>
    <sheet name="Model &amp; Metrics" sheetId="2" r:id="rId3"/>
    <sheet name="SaaS Revenue" sheetId="12" r:id="rId4"/>
    <sheet name="Reporting" sheetId="3" r:id="rId5"/>
    <sheet name="Actual vs. Budget" sheetId="10" r:id="rId6"/>
    <sheet name="Waterfall Charts" sheetId="11" r:id="rId7"/>
    <sheet name="Sales" sheetId="4" r:id="rId8"/>
    <sheet name="Marketing" sheetId="5" r:id="rId9"/>
    <sheet name="R&amp;D" sheetId="6" r:id="rId10"/>
    <sheet name="G&amp;A" sheetId="7" r:id="rId11"/>
    <sheet name="Staffing" sheetId="9" r:id="rId12"/>
  </sheets>
  <definedNames>
    <definedName name="_xlnm.Print_Area" localSheetId="0">Cover!$B$1:$B$28</definedName>
    <definedName name="_xlnm.Print_Area" localSheetId="10">'G&amp;A'!$B$1:$AX$60</definedName>
    <definedName name="_xlnm.Print_Area" localSheetId="8">Marketing!$B$1:$AX$54</definedName>
    <definedName name="_xlnm.Print_Area" localSheetId="2">'Model &amp; Metrics'!$B$1:$AZ$85</definedName>
    <definedName name="_xlnm.Print_Area" localSheetId="9">'R&amp;D'!$B$1:$AX$51</definedName>
    <definedName name="_xlnm.Print_Area" localSheetId="3">'SaaS Revenue'!$B$1:$AF$194</definedName>
    <definedName name="_xlnm.Print_Area" localSheetId="7">Sales!$B$1:$AX$52</definedName>
    <definedName name="_xlnm.Print_Area" localSheetId="11">Staffing!$B$1:$AE$110</definedName>
    <definedName name="_xlnm.Print_Titles" localSheetId="10">'G&amp;A'!$B:$E,'G&amp;A'!$1:$3</definedName>
    <definedName name="_xlnm.Print_Titles" localSheetId="8">Marketing!$B:$E,Marketing!$1:$3</definedName>
    <definedName name="_xlnm.Print_Titles" localSheetId="2">'Model &amp; Metrics'!$B:$E,'Model &amp; Metrics'!$1:$2</definedName>
    <definedName name="_xlnm.Print_Titles" localSheetId="9">'R&amp;D'!$B:$E,'R&amp;D'!$1:$2</definedName>
    <definedName name="_xlnm.Print_Titles" localSheetId="3">'SaaS Revenue'!$B:$E,'SaaS Revenue'!$1:$189</definedName>
    <definedName name="_xlnm.Print_Titles" localSheetId="7">Sales!$B:$E,Sales!$1:$3</definedName>
    <definedName name="_xlnm.Print_Titles" localSheetId="11">Staffing!$B:$G,Staffing!$1:$9</definedName>
  </definedNames>
  <calcPr calcId="18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6" i="9" l="1"/>
  <c r="D125" i="9"/>
  <c r="D124" i="9"/>
  <c r="D123" i="9"/>
  <c r="B104" i="9"/>
  <c r="B79" i="9"/>
  <c r="B52" i="9"/>
  <c r="B27" i="9"/>
  <c r="H8" i="9"/>
  <c r="B58" i="7"/>
  <c r="AO56" i="7"/>
  <c r="AN56" i="7"/>
  <c r="AM56" i="7"/>
  <c r="AL56" i="7"/>
  <c r="AK56" i="7"/>
  <c r="AJ56" i="7"/>
  <c r="AI56" i="7"/>
  <c r="AH56" i="7"/>
  <c r="AG56" i="7"/>
  <c r="AF56" i="7"/>
  <c r="AE56" i="7"/>
  <c r="AD56" i="7"/>
  <c r="AC56" i="7"/>
  <c r="AB56" i="7"/>
  <c r="AA56" i="7"/>
  <c r="Z56" i="7"/>
  <c r="Y56" i="7"/>
  <c r="X56" i="7"/>
  <c r="W56" i="7"/>
  <c r="V56" i="7"/>
  <c r="U56" i="7"/>
  <c r="T56" i="7"/>
  <c r="S56" i="7"/>
  <c r="R56" i="7"/>
  <c r="Q56" i="7"/>
  <c r="P56" i="7"/>
  <c r="O56" i="7"/>
  <c r="N56" i="7"/>
  <c r="M56" i="7"/>
  <c r="L56" i="7"/>
  <c r="K56" i="7"/>
  <c r="J56" i="7"/>
  <c r="I56" i="7"/>
  <c r="H56" i="7"/>
  <c r="G56" i="7"/>
  <c r="F56" i="7"/>
  <c r="AO55" i="7"/>
  <c r="AN55" i="7"/>
  <c r="AM55" i="7"/>
  <c r="AL55" i="7"/>
  <c r="AK55" i="7"/>
  <c r="AJ55" i="7"/>
  <c r="AI55" i="7"/>
  <c r="AH55" i="7"/>
  <c r="AG55" i="7"/>
  <c r="AF55" i="7"/>
  <c r="AE55" i="7"/>
  <c r="AD55" i="7"/>
  <c r="AC55" i="7"/>
  <c r="AB55" i="7"/>
  <c r="AA55" i="7"/>
  <c r="Z55" i="7"/>
  <c r="Y55" i="7"/>
  <c r="X55" i="7"/>
  <c r="W55" i="7"/>
  <c r="V55" i="7"/>
  <c r="U55" i="7"/>
  <c r="T55" i="7"/>
  <c r="S55" i="7"/>
  <c r="R55" i="7"/>
  <c r="Q55" i="7"/>
  <c r="P55" i="7"/>
  <c r="O55" i="7"/>
  <c r="N55" i="7"/>
  <c r="M55" i="7"/>
  <c r="L55" i="7"/>
  <c r="K55" i="7"/>
  <c r="J55" i="7"/>
  <c r="I55" i="7"/>
  <c r="H55" i="7"/>
  <c r="G55" i="7"/>
  <c r="F55" i="7"/>
  <c r="AO54" i="7"/>
  <c r="AN54" i="7"/>
  <c r="AN58" i="7" s="1"/>
  <c r="AM54" i="7"/>
  <c r="AL54" i="7"/>
  <c r="AK54" i="7"/>
  <c r="AJ54" i="7"/>
  <c r="AI54" i="7"/>
  <c r="AI58" i="7" s="1"/>
  <c r="AH54" i="7"/>
  <c r="AH58" i="7" s="1"/>
  <c r="AG54" i="7"/>
  <c r="AF54" i="7"/>
  <c r="AF58" i="7" s="1"/>
  <c r="AE54" i="7"/>
  <c r="AE58" i="7" s="1"/>
  <c r="AD54" i="7"/>
  <c r="AC54" i="7"/>
  <c r="AC58" i="7" s="1"/>
  <c r="AB54" i="7"/>
  <c r="AB58" i="7" s="1"/>
  <c r="AA54" i="7"/>
  <c r="Z54" i="7"/>
  <c r="Y54" i="7"/>
  <c r="X54" i="7"/>
  <c r="W54" i="7"/>
  <c r="W58" i="7" s="1"/>
  <c r="V54" i="7"/>
  <c r="U54" i="7"/>
  <c r="T54" i="7"/>
  <c r="T58" i="7" s="1"/>
  <c r="S54" i="7"/>
  <c r="S58" i="7" s="1"/>
  <c r="R54" i="7"/>
  <c r="Q54" i="7"/>
  <c r="P54" i="7"/>
  <c r="P58" i="7" s="1"/>
  <c r="O54" i="7"/>
  <c r="N54" i="7"/>
  <c r="M54" i="7"/>
  <c r="M58" i="7" s="1"/>
  <c r="L54" i="7"/>
  <c r="L58" i="7" s="1"/>
  <c r="K54" i="7"/>
  <c r="K58" i="7" s="1"/>
  <c r="J54" i="7"/>
  <c r="I54" i="7"/>
  <c r="H54" i="7"/>
  <c r="H58" i="7" s="1"/>
  <c r="G54" i="7"/>
  <c r="G58" i="7" s="1"/>
  <c r="F54" i="7"/>
  <c r="AC51" i="7"/>
  <c r="AA51" i="7"/>
  <c r="Z51" i="7"/>
  <c r="Y51" i="7"/>
  <c r="X51" i="7"/>
  <c r="V51" i="7"/>
  <c r="U51" i="7"/>
  <c r="T51" i="7"/>
  <c r="R51" i="7"/>
  <c r="Q51" i="7"/>
  <c r="O51" i="7"/>
  <c r="N51" i="7"/>
  <c r="M51" i="7"/>
  <c r="L51" i="7"/>
  <c r="J51" i="7"/>
  <c r="I51" i="7"/>
  <c r="H51" i="7"/>
  <c r="F51" i="7"/>
  <c r="B51" i="7"/>
  <c r="BB49" i="7"/>
  <c r="BA49" i="7"/>
  <c r="AZ49" i="7"/>
  <c r="AY49" i="7"/>
  <c r="AX49" i="7"/>
  <c r="AW49" i="7"/>
  <c r="AV49" i="7"/>
  <c r="AU49" i="7"/>
  <c r="AT49" i="7"/>
  <c r="AS49" i="7"/>
  <c r="AR49" i="7"/>
  <c r="AQ49" i="7"/>
  <c r="BB48" i="7"/>
  <c r="BA48" i="7"/>
  <c r="AZ48" i="7"/>
  <c r="AX48" i="7"/>
  <c r="AW48" i="7"/>
  <c r="AV48" i="7"/>
  <c r="AT48" i="7"/>
  <c r="AS48" i="7"/>
  <c r="AR48" i="7"/>
  <c r="AE48" i="7"/>
  <c r="AY48" i="7" s="1"/>
  <c r="S48" i="7"/>
  <c r="G48" i="7"/>
  <c r="G51" i="7" s="1"/>
  <c r="BA47" i="7"/>
  <c r="AZ47" i="7"/>
  <c r="AY47" i="7"/>
  <c r="AW47" i="7"/>
  <c r="AV47" i="7"/>
  <c r="AU47" i="7"/>
  <c r="AS47" i="7"/>
  <c r="AR47" i="7"/>
  <c r="AQ47" i="7"/>
  <c r="AN47" i="7"/>
  <c r="BB47" i="7" s="1"/>
  <c r="AB47" i="7"/>
  <c r="P47" i="7"/>
  <c r="BB46" i="7"/>
  <c r="BA46" i="7"/>
  <c r="AY46" i="7"/>
  <c r="AX46" i="7"/>
  <c r="AW46" i="7"/>
  <c r="AU46" i="7"/>
  <c r="AT46" i="7"/>
  <c r="AS46" i="7"/>
  <c r="AQ46" i="7"/>
  <c r="AI46" i="7"/>
  <c r="AZ46" i="7" s="1"/>
  <c r="W46" i="7"/>
  <c r="AV46" i="7" s="1"/>
  <c r="K46" i="7"/>
  <c r="AR46" i="7" s="1"/>
  <c r="B43" i="7"/>
  <c r="BB41" i="7"/>
  <c r="BA41" i="7"/>
  <c r="AZ41" i="7"/>
  <c r="AY41" i="7"/>
  <c r="AX41" i="7"/>
  <c r="AW41" i="7"/>
  <c r="AV41" i="7"/>
  <c r="AU41" i="7"/>
  <c r="AT41" i="7"/>
  <c r="AS41" i="7"/>
  <c r="AR41" i="7"/>
  <c r="AQ41" i="7"/>
  <c r="B37" i="7"/>
  <c r="AO35" i="7"/>
  <c r="AN35" i="7"/>
  <c r="AM35" i="7"/>
  <c r="AL35" i="7"/>
  <c r="AK35" i="7"/>
  <c r="AJ35" i="7"/>
  <c r="AI35" i="7"/>
  <c r="AH35" i="7"/>
  <c r="AG35" i="7"/>
  <c r="AF35" i="7"/>
  <c r="AE35" i="7"/>
  <c r="AD35" i="7"/>
  <c r="AC35" i="7"/>
  <c r="AB35" i="7"/>
  <c r="AA35" i="7"/>
  <c r="Z35" i="7"/>
  <c r="Y35" i="7"/>
  <c r="X35" i="7"/>
  <c r="W35" i="7"/>
  <c r="V35" i="7"/>
  <c r="U35" i="7"/>
  <c r="T35" i="7"/>
  <c r="S35" i="7"/>
  <c r="R35" i="7"/>
  <c r="Q35" i="7"/>
  <c r="P35" i="7"/>
  <c r="O35" i="7"/>
  <c r="N35" i="7"/>
  <c r="M35" i="7"/>
  <c r="L35" i="7"/>
  <c r="K35" i="7"/>
  <c r="J35" i="7"/>
  <c r="I35" i="7"/>
  <c r="H35" i="7"/>
  <c r="G35" i="7"/>
  <c r="F35" i="7"/>
  <c r="AO34" i="7"/>
  <c r="AN34" i="7"/>
  <c r="AM34" i="7"/>
  <c r="AL34" i="7"/>
  <c r="AK34" i="7"/>
  <c r="AJ34" i="7"/>
  <c r="AI34" i="7"/>
  <c r="AH34" i="7"/>
  <c r="AG34" i="7"/>
  <c r="AF34" i="7"/>
  <c r="AE34" i="7"/>
  <c r="AD34" i="7"/>
  <c r="AC34" i="7"/>
  <c r="AB34" i="7"/>
  <c r="AA34" i="7"/>
  <c r="Z34" i="7"/>
  <c r="Y34" i="7"/>
  <c r="X34" i="7"/>
  <c r="W34" i="7"/>
  <c r="V34" i="7"/>
  <c r="U34" i="7"/>
  <c r="T34" i="7"/>
  <c r="S34" i="7"/>
  <c r="R34" i="7"/>
  <c r="Q34" i="7"/>
  <c r="P34" i="7"/>
  <c r="O34" i="7"/>
  <c r="N34" i="7"/>
  <c r="M34" i="7"/>
  <c r="L34" i="7"/>
  <c r="K34" i="7"/>
  <c r="J34" i="7"/>
  <c r="I34" i="7"/>
  <c r="H34" i="7"/>
  <c r="G34" i="7"/>
  <c r="F34" i="7"/>
  <c r="AO33" i="7"/>
  <c r="AN33" i="7"/>
  <c r="AM33" i="7"/>
  <c r="AL33" i="7"/>
  <c r="AK33" i="7"/>
  <c r="AJ33" i="7"/>
  <c r="AI33" i="7"/>
  <c r="AH33" i="7"/>
  <c r="AG33" i="7"/>
  <c r="AF33" i="7"/>
  <c r="AE33" i="7"/>
  <c r="AD33" i="7"/>
  <c r="AC33" i="7"/>
  <c r="AB33" i="7"/>
  <c r="AA33" i="7"/>
  <c r="Z33" i="7"/>
  <c r="Y33" i="7"/>
  <c r="X33" i="7"/>
  <c r="W33" i="7"/>
  <c r="V33" i="7"/>
  <c r="U33" i="7"/>
  <c r="T33" i="7"/>
  <c r="S33" i="7"/>
  <c r="R33" i="7"/>
  <c r="Q33" i="7"/>
  <c r="P33" i="7"/>
  <c r="O33" i="7"/>
  <c r="N33" i="7"/>
  <c r="M33" i="7"/>
  <c r="L33" i="7"/>
  <c r="K33" i="7"/>
  <c r="J33" i="7"/>
  <c r="I33" i="7"/>
  <c r="H33" i="7"/>
  <c r="G33" i="7"/>
  <c r="F33" i="7"/>
  <c r="B28" i="7"/>
  <c r="BB26" i="7"/>
  <c r="BA26" i="7"/>
  <c r="AZ26" i="7"/>
  <c r="AY26" i="7"/>
  <c r="AX26" i="7"/>
  <c r="AW26" i="7"/>
  <c r="AV26" i="7"/>
  <c r="AU26" i="7"/>
  <c r="AT26" i="7"/>
  <c r="AS26" i="7"/>
  <c r="AR26" i="7"/>
  <c r="AQ26" i="7"/>
  <c r="B22" i="7"/>
  <c r="BB20" i="7"/>
  <c r="BA20" i="7"/>
  <c r="AZ20" i="7"/>
  <c r="AY20" i="7"/>
  <c r="AX20" i="7"/>
  <c r="AW20" i="7"/>
  <c r="AV20" i="7"/>
  <c r="AU20" i="7"/>
  <c r="AT20" i="7"/>
  <c r="AS20" i="7"/>
  <c r="AR20" i="7"/>
  <c r="AQ20" i="7"/>
  <c r="BB19" i="7"/>
  <c r="BA19" i="7"/>
  <c r="AZ19" i="7"/>
  <c r="AY19" i="7"/>
  <c r="AX19" i="7"/>
  <c r="AW19" i="7"/>
  <c r="AV19" i="7"/>
  <c r="AU19" i="7"/>
  <c r="AT19" i="7"/>
  <c r="AS19" i="7"/>
  <c r="AR19" i="7"/>
  <c r="AQ19" i="7"/>
  <c r="BB18" i="7"/>
  <c r="BA18" i="7"/>
  <c r="AZ18" i="7"/>
  <c r="AY18" i="7"/>
  <c r="AX18" i="7"/>
  <c r="AW18" i="7"/>
  <c r="AV18" i="7"/>
  <c r="AU18" i="7"/>
  <c r="AT18" i="7"/>
  <c r="AS18" i="7"/>
  <c r="AR18" i="7"/>
  <c r="AQ18" i="7"/>
  <c r="BB17" i="7"/>
  <c r="BA17" i="7"/>
  <c r="AZ17" i="7"/>
  <c r="AY17" i="7"/>
  <c r="AX17" i="7"/>
  <c r="AW17" i="7"/>
  <c r="AV17" i="7"/>
  <c r="AU17" i="7"/>
  <c r="AT17" i="7"/>
  <c r="AS17" i="7"/>
  <c r="AR17" i="7"/>
  <c r="AQ17" i="7"/>
  <c r="BB16" i="7"/>
  <c r="BA16" i="7"/>
  <c r="AZ16" i="7"/>
  <c r="AY16" i="7"/>
  <c r="AX16" i="7"/>
  <c r="AW16" i="7"/>
  <c r="AV16" i="7"/>
  <c r="AU16" i="7"/>
  <c r="AT16" i="7"/>
  <c r="AS16" i="7"/>
  <c r="AR16" i="7"/>
  <c r="AQ16" i="7"/>
  <c r="AO15" i="7"/>
  <c r="AO22" i="7" s="1"/>
  <c r="AN15" i="7"/>
  <c r="AN22" i="7" s="1"/>
  <c r="AM15" i="7"/>
  <c r="AM22" i="7" s="1"/>
  <c r="AL15" i="7"/>
  <c r="AL22" i="7" s="1"/>
  <c r="AK15" i="7"/>
  <c r="AK22" i="7" s="1"/>
  <c r="AJ15" i="7"/>
  <c r="AJ22" i="7" s="1"/>
  <c r="AI15" i="7"/>
  <c r="AI22" i="7" s="1"/>
  <c r="AH15" i="7"/>
  <c r="AH22" i="7" s="1"/>
  <c r="AG15" i="7"/>
  <c r="AG22" i="7" s="1"/>
  <c r="AF15" i="7"/>
  <c r="AF22" i="7" s="1"/>
  <c r="AE15" i="7"/>
  <c r="AE22" i="7" s="1"/>
  <c r="AD15" i="7"/>
  <c r="AD22" i="7" s="1"/>
  <c r="AC15" i="7"/>
  <c r="AC22" i="7" s="1"/>
  <c r="AB15" i="7"/>
  <c r="AB22" i="7" s="1"/>
  <c r="AA15" i="7"/>
  <c r="Z15" i="7"/>
  <c r="Z22" i="7" s="1"/>
  <c r="Y15" i="7"/>
  <c r="Y22" i="7" s="1"/>
  <c r="X15" i="7"/>
  <c r="X22" i="7" s="1"/>
  <c r="W15" i="7"/>
  <c r="W22" i="7" s="1"/>
  <c r="V15" i="7"/>
  <c r="V22" i="7" s="1"/>
  <c r="U15" i="7"/>
  <c r="U22" i="7" s="1"/>
  <c r="T15" i="7"/>
  <c r="T22" i="7" s="1"/>
  <c r="S15" i="7"/>
  <c r="S22" i="7" s="1"/>
  <c r="R15" i="7"/>
  <c r="R22" i="7" s="1"/>
  <c r="Q15" i="7"/>
  <c r="Q22" i="7" s="1"/>
  <c r="P15" i="7"/>
  <c r="P22" i="7" s="1"/>
  <c r="O15" i="7"/>
  <c r="O22" i="7" s="1"/>
  <c r="N15" i="7"/>
  <c r="N22" i="7" s="1"/>
  <c r="M15" i="7"/>
  <c r="M22" i="7" s="1"/>
  <c r="L15" i="7"/>
  <c r="L22" i="7" s="1"/>
  <c r="K15" i="7"/>
  <c r="K22" i="7" s="1"/>
  <c r="J15" i="7"/>
  <c r="J22" i="7" s="1"/>
  <c r="I15" i="7"/>
  <c r="I22" i="7" s="1"/>
  <c r="H15" i="7"/>
  <c r="H22" i="7" s="1"/>
  <c r="G15" i="7"/>
  <c r="G22" i="7" s="1"/>
  <c r="F15" i="7"/>
  <c r="F22" i="7" s="1"/>
  <c r="B8" i="7"/>
  <c r="B12" i="7" s="1"/>
  <c r="F4" i="7"/>
  <c r="B4" i="7"/>
  <c r="B60" i="7" s="1"/>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B49" i="6"/>
  <c r="BB47" i="6"/>
  <c r="BA47" i="6"/>
  <c r="AZ47" i="6"/>
  <c r="AY47" i="6"/>
  <c r="AX47" i="6"/>
  <c r="AW47" i="6"/>
  <c r="AV47" i="6"/>
  <c r="AU47" i="6"/>
  <c r="AT47" i="6"/>
  <c r="AS47" i="6"/>
  <c r="AR47" i="6"/>
  <c r="AQ47" i="6"/>
  <c r="BB46" i="6"/>
  <c r="BA46" i="6"/>
  <c r="AZ46" i="6"/>
  <c r="AY46" i="6"/>
  <c r="AX46" i="6"/>
  <c r="AX49" i="6" s="1"/>
  <c r="AW46" i="6"/>
  <c r="AW49" i="6" s="1"/>
  <c r="AV46" i="6"/>
  <c r="AU46" i="6"/>
  <c r="AT46" i="6"/>
  <c r="AT49" i="6" s="1"/>
  <c r="AS46" i="6"/>
  <c r="AS49" i="6" s="1"/>
  <c r="AR46" i="6"/>
  <c r="AQ46" i="6"/>
  <c r="B43"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AO40" i="6"/>
  <c r="AN40" i="6"/>
  <c r="AM40" i="6"/>
  <c r="AL40" i="6"/>
  <c r="AL43" i="6" s="1"/>
  <c r="AK40" i="6"/>
  <c r="AJ40" i="6"/>
  <c r="AI40" i="6"/>
  <c r="AH40" i="6"/>
  <c r="AH43" i="6" s="1"/>
  <c r="AG40" i="6"/>
  <c r="AF40" i="6"/>
  <c r="AE40" i="6"/>
  <c r="AE43" i="6" s="1"/>
  <c r="AD40" i="6"/>
  <c r="AD43" i="6" s="1"/>
  <c r="AC40" i="6"/>
  <c r="AB40" i="6"/>
  <c r="AA40" i="6"/>
  <c r="Z40" i="6"/>
  <c r="Z43" i="6" s="1"/>
  <c r="Y40" i="6"/>
  <c r="X40" i="6"/>
  <c r="W40" i="6"/>
  <c r="V40" i="6"/>
  <c r="V43" i="6" s="1"/>
  <c r="U40" i="6"/>
  <c r="T40" i="6"/>
  <c r="S40" i="6"/>
  <c r="R40" i="6"/>
  <c r="R43" i="6" s="1"/>
  <c r="Q40" i="6"/>
  <c r="P40" i="6"/>
  <c r="O40" i="6"/>
  <c r="O43" i="6" s="1"/>
  <c r="N40" i="6"/>
  <c r="N43" i="6" s="1"/>
  <c r="M40" i="6"/>
  <c r="L40" i="6"/>
  <c r="K40" i="6"/>
  <c r="J40" i="6"/>
  <c r="J43" i="6" s="1"/>
  <c r="I40" i="6"/>
  <c r="H40" i="6"/>
  <c r="G40" i="6"/>
  <c r="F40" i="6"/>
  <c r="F43" i="6" s="1"/>
  <c r="B37" i="6"/>
  <c r="BB35" i="6"/>
  <c r="BA35" i="6"/>
  <c r="AZ35" i="6"/>
  <c r="AY35" i="6"/>
  <c r="AX35" i="6"/>
  <c r="AW35" i="6"/>
  <c r="AV35" i="6"/>
  <c r="AU35" i="6"/>
  <c r="AT35" i="6"/>
  <c r="AS35" i="6"/>
  <c r="AR35" i="6"/>
  <c r="AQ35" i="6"/>
  <c r="B31" i="6"/>
  <c r="BB29" i="6"/>
  <c r="BA29" i="6"/>
  <c r="AZ29" i="6"/>
  <c r="AY29" i="6"/>
  <c r="AX29" i="6"/>
  <c r="AW29" i="6"/>
  <c r="AV29" i="6"/>
  <c r="AU29" i="6"/>
  <c r="AT29" i="6"/>
  <c r="AS29" i="6"/>
  <c r="AR29" i="6"/>
  <c r="AQ29" i="6"/>
  <c r="B24" i="6"/>
  <c r="BB22" i="6"/>
  <c r="BA22" i="6"/>
  <c r="AZ22" i="6"/>
  <c r="AX22" i="6"/>
  <c r="AW22" i="6"/>
  <c r="AV22" i="6"/>
  <c r="AS22" i="6"/>
  <c r="AR22" i="6"/>
  <c r="AD22" i="6"/>
  <c r="AY22" i="6" s="1"/>
  <c r="R22" i="6"/>
  <c r="F22" i="6"/>
  <c r="AQ22" i="6" s="1"/>
  <c r="AO21" i="6"/>
  <c r="AO24" i="6" s="1"/>
  <c r="AN21" i="6"/>
  <c r="AN24" i="6" s="1"/>
  <c r="AM21" i="6"/>
  <c r="AM24" i="6" s="1"/>
  <c r="AL21" i="6"/>
  <c r="AL24" i="6" s="1"/>
  <c r="AK21" i="6"/>
  <c r="AK24" i="6" s="1"/>
  <c r="AJ21" i="6"/>
  <c r="AI21" i="6"/>
  <c r="AI24" i="6" s="1"/>
  <c r="AH21" i="6"/>
  <c r="AH24" i="6" s="1"/>
  <c r="AG21" i="6"/>
  <c r="AG24" i="6" s="1"/>
  <c r="AF21" i="6"/>
  <c r="AF24" i="6" s="1"/>
  <c r="AE21" i="6"/>
  <c r="AE24" i="6" s="1"/>
  <c r="AD21" i="6"/>
  <c r="AC21" i="6"/>
  <c r="AC24" i="6" s="1"/>
  <c r="AB21" i="6"/>
  <c r="AA21" i="6"/>
  <c r="AA24" i="6" s="1"/>
  <c r="Z21" i="6"/>
  <c r="Z24" i="6" s="1"/>
  <c r="Y21" i="6"/>
  <c r="Y24" i="6" s="1"/>
  <c r="X21" i="6"/>
  <c r="X24" i="6" s="1"/>
  <c r="W21" i="6"/>
  <c r="W24" i="6" s="1"/>
  <c r="V21" i="6"/>
  <c r="V24" i="6" s="1"/>
  <c r="U21" i="6"/>
  <c r="U24" i="6" s="1"/>
  <c r="T21" i="6"/>
  <c r="T24" i="6" s="1"/>
  <c r="S21" i="6"/>
  <c r="S24" i="6" s="1"/>
  <c r="R21" i="6"/>
  <c r="Q21" i="6"/>
  <c r="Q24" i="6" s="1"/>
  <c r="P21" i="6"/>
  <c r="P24" i="6" s="1"/>
  <c r="O21" i="6"/>
  <c r="O24" i="6" s="1"/>
  <c r="N21" i="6"/>
  <c r="N24" i="6" s="1"/>
  <c r="M21" i="6"/>
  <c r="M24" i="6" s="1"/>
  <c r="L21" i="6"/>
  <c r="K21" i="6"/>
  <c r="K24" i="6" s="1"/>
  <c r="J21" i="6"/>
  <c r="J24" i="6" s="1"/>
  <c r="I21" i="6"/>
  <c r="I24" i="6" s="1"/>
  <c r="H21" i="6"/>
  <c r="H24" i="6" s="1"/>
  <c r="G21" i="6"/>
  <c r="G24" i="6" s="1"/>
  <c r="F21" i="6"/>
  <c r="B18" i="6"/>
  <c r="BE16" i="6"/>
  <c r="BD16" i="6"/>
  <c r="BB16" i="6"/>
  <c r="BA16" i="6"/>
  <c r="AZ16" i="6"/>
  <c r="AY16" i="6"/>
  <c r="AO15" i="6"/>
  <c r="AO18" i="6" s="1"/>
  <c r="AN15" i="6"/>
  <c r="AN18" i="6" s="1"/>
  <c r="AM15" i="6"/>
  <c r="AM18" i="6" s="1"/>
  <c r="AL15" i="6"/>
  <c r="AL18" i="6" s="1"/>
  <c r="AK15" i="6"/>
  <c r="AK18" i="6" s="1"/>
  <c r="AJ15" i="6"/>
  <c r="AJ18" i="6" s="1"/>
  <c r="AI15" i="6"/>
  <c r="AI18" i="6" s="1"/>
  <c r="AH15" i="6"/>
  <c r="AG15" i="6"/>
  <c r="AG18" i="6" s="1"/>
  <c r="AF15" i="6"/>
  <c r="AF18" i="6" s="1"/>
  <c r="AE15" i="6"/>
  <c r="AE18" i="6" s="1"/>
  <c r="AD15" i="6"/>
  <c r="AC15" i="6"/>
  <c r="AC18" i="6" s="1"/>
  <c r="AB15" i="6"/>
  <c r="AB18" i="6" s="1"/>
  <c r="AA15" i="6"/>
  <c r="AA18" i="6" s="1"/>
  <c r="Z15" i="6"/>
  <c r="Z18" i="6" s="1"/>
  <c r="Y15" i="6"/>
  <c r="Y18" i="6" s="1"/>
  <c r="X15" i="6"/>
  <c r="W15" i="6"/>
  <c r="W18" i="6" s="1"/>
  <c r="V15" i="6"/>
  <c r="U15" i="6"/>
  <c r="U18" i="6" s="1"/>
  <c r="T15" i="6"/>
  <c r="T18" i="6" s="1"/>
  <c r="S15" i="6"/>
  <c r="S18" i="6" s="1"/>
  <c r="R15" i="6"/>
  <c r="Q15" i="6"/>
  <c r="Q18" i="6" s="1"/>
  <c r="P15" i="6"/>
  <c r="P18" i="6" s="1"/>
  <c r="O15" i="6"/>
  <c r="O18" i="6" s="1"/>
  <c r="N15" i="6"/>
  <c r="N18" i="6" s="1"/>
  <c r="M15" i="6"/>
  <c r="M18" i="6" s="1"/>
  <c r="L15" i="6"/>
  <c r="K15" i="6"/>
  <c r="K18" i="6" s="1"/>
  <c r="J15" i="6"/>
  <c r="I15" i="6"/>
  <c r="I18" i="6" s="1"/>
  <c r="H15" i="6"/>
  <c r="H18" i="6" s="1"/>
  <c r="G15" i="6"/>
  <c r="G18" i="6" s="1"/>
  <c r="F15" i="6"/>
  <c r="B8" i="6"/>
  <c r="B12" i="6" s="1"/>
  <c r="F4" i="6"/>
  <c r="B4" i="6"/>
  <c r="B51" i="6" s="1"/>
  <c r="B52" i="5"/>
  <c r="BB50" i="5"/>
  <c r="BA50" i="5"/>
  <c r="AZ50" i="5"/>
  <c r="AY50" i="5"/>
  <c r="AX50" i="5"/>
  <c r="AW50" i="5"/>
  <c r="AV50" i="5"/>
  <c r="AU50" i="5"/>
  <c r="AT50" i="5"/>
  <c r="AS50" i="5"/>
  <c r="AR50" i="5"/>
  <c r="AQ50" i="5"/>
  <c r="AO49" i="5"/>
  <c r="AO52" i="5" s="1"/>
  <c r="AN49" i="5"/>
  <c r="AN52" i="5" s="1"/>
  <c r="AM49" i="5"/>
  <c r="AL49" i="5"/>
  <c r="AL52" i="5" s="1"/>
  <c r="AK49" i="5"/>
  <c r="AK52" i="5" s="1"/>
  <c r="AJ49" i="5"/>
  <c r="AJ52" i="5" s="1"/>
  <c r="AI49" i="5"/>
  <c r="AI52" i="5" s="1"/>
  <c r="AH49" i="5"/>
  <c r="AH52" i="5" s="1"/>
  <c r="AG49" i="5"/>
  <c r="AG52" i="5" s="1"/>
  <c r="AF49" i="5"/>
  <c r="AF52" i="5" s="1"/>
  <c r="AE49" i="5"/>
  <c r="AE52" i="5" s="1"/>
  <c r="AD49" i="5"/>
  <c r="AD52" i="5" s="1"/>
  <c r="AC49" i="5"/>
  <c r="AC52" i="5" s="1"/>
  <c r="AB49" i="5"/>
  <c r="AB52" i="5" s="1"/>
  <c r="AA49" i="5"/>
  <c r="Z49" i="5"/>
  <c r="Z52" i="5" s="1"/>
  <c r="Y49" i="5"/>
  <c r="Y52" i="5" s="1"/>
  <c r="X49" i="5"/>
  <c r="X52" i="5" s="1"/>
  <c r="W49" i="5"/>
  <c r="W52" i="5" s="1"/>
  <c r="V49" i="5"/>
  <c r="V52" i="5" s="1"/>
  <c r="U49" i="5"/>
  <c r="U52" i="5" s="1"/>
  <c r="T49" i="5"/>
  <c r="T52" i="5" s="1"/>
  <c r="S49" i="5"/>
  <c r="S52" i="5" s="1"/>
  <c r="R49" i="5"/>
  <c r="Q49" i="5"/>
  <c r="Q52" i="5" s="1"/>
  <c r="P49" i="5"/>
  <c r="P52" i="5" s="1"/>
  <c r="O49" i="5"/>
  <c r="N49" i="5"/>
  <c r="N52" i="5" s="1"/>
  <c r="M49" i="5"/>
  <c r="M52" i="5" s="1"/>
  <c r="L49" i="5"/>
  <c r="L52" i="5" s="1"/>
  <c r="K49" i="5"/>
  <c r="J49" i="5"/>
  <c r="J52" i="5" s="1"/>
  <c r="I49" i="5"/>
  <c r="I52" i="5" s="1"/>
  <c r="H49" i="5"/>
  <c r="H52" i="5" s="1"/>
  <c r="G49" i="5"/>
  <c r="G52" i="5" s="1"/>
  <c r="F49" i="5"/>
  <c r="BB48" i="5"/>
  <c r="BA48" i="5"/>
  <c r="AZ48" i="5"/>
  <c r="AY48" i="5"/>
  <c r="AX48" i="5"/>
  <c r="AW48" i="5"/>
  <c r="AV48" i="5"/>
  <c r="AU48" i="5"/>
  <c r="AT48" i="5"/>
  <c r="AS48" i="5"/>
  <c r="AR48" i="5"/>
  <c r="AQ48" i="5"/>
  <c r="B45" i="5"/>
  <c r="AO43" i="5"/>
  <c r="AN43" i="5"/>
  <c r="AN45" i="5" s="1"/>
  <c r="AM43" i="5"/>
  <c r="AM45" i="5" s="1"/>
  <c r="AL43" i="5"/>
  <c r="AK43" i="5"/>
  <c r="AK45" i="5" s="1"/>
  <c r="AJ43" i="5"/>
  <c r="AJ45" i="5" s="1"/>
  <c r="AI43" i="5"/>
  <c r="AH43" i="5"/>
  <c r="AH45" i="5" s="1"/>
  <c r="AG43" i="5"/>
  <c r="AG45" i="5" s="1"/>
  <c r="AF43" i="5"/>
  <c r="AE43" i="5"/>
  <c r="AE45" i="5" s="1"/>
  <c r="AD43" i="5"/>
  <c r="AD45" i="5" s="1"/>
  <c r="AC43" i="5"/>
  <c r="AB43" i="5"/>
  <c r="AB45" i="5" s="1"/>
  <c r="AA43" i="5"/>
  <c r="AA45" i="5" s="1"/>
  <c r="Z43" i="5"/>
  <c r="Y43" i="5"/>
  <c r="Y45" i="5" s="1"/>
  <c r="X43" i="5"/>
  <c r="X45" i="5" s="1"/>
  <c r="W43" i="5"/>
  <c r="V43" i="5"/>
  <c r="V45" i="5" s="1"/>
  <c r="U43" i="5"/>
  <c r="T43" i="5"/>
  <c r="S43" i="5"/>
  <c r="S45" i="5" s="1"/>
  <c r="R43" i="5"/>
  <c r="R45" i="5" s="1"/>
  <c r="Q43" i="5"/>
  <c r="P43" i="5"/>
  <c r="P45" i="5" s="1"/>
  <c r="O43" i="5"/>
  <c r="O45" i="5" s="1"/>
  <c r="N43" i="5"/>
  <c r="M43" i="5"/>
  <c r="M45" i="5" s="1"/>
  <c r="L43" i="5"/>
  <c r="L45" i="5" s="1"/>
  <c r="K43" i="5"/>
  <c r="J43" i="5"/>
  <c r="J45" i="5" s="1"/>
  <c r="I43" i="5"/>
  <c r="H43" i="5"/>
  <c r="G43" i="5"/>
  <c r="G45" i="5" s="1"/>
  <c r="F43" i="5"/>
  <c r="F45" i="5" s="1"/>
  <c r="AO42" i="5"/>
  <c r="BB42" i="5" s="1"/>
  <c r="AL42" i="5"/>
  <c r="AI42" i="5"/>
  <c r="AZ42" i="5" s="1"/>
  <c r="AF42" i="5"/>
  <c r="AC42" i="5"/>
  <c r="AX42" i="5" s="1"/>
  <c r="Z42" i="5"/>
  <c r="W42" i="5"/>
  <c r="AV42" i="5" s="1"/>
  <c r="T42" i="5"/>
  <c r="Q42" i="5"/>
  <c r="AT42" i="5" s="1"/>
  <c r="N42" i="5"/>
  <c r="K42" i="5"/>
  <c r="AR42" i="5" s="1"/>
  <c r="H42" i="5"/>
  <c r="B39" i="5"/>
  <c r="BB37" i="5"/>
  <c r="BA37" i="5"/>
  <c r="AZ37" i="5"/>
  <c r="AY37" i="5"/>
  <c r="AX37" i="5"/>
  <c r="AW37" i="5"/>
  <c r="AV37" i="5"/>
  <c r="AU37" i="5"/>
  <c r="AT37" i="5"/>
  <c r="AS37" i="5"/>
  <c r="AR37" i="5"/>
  <c r="AQ37" i="5"/>
  <c r="B33" i="5"/>
  <c r="BB31" i="5"/>
  <c r="BA31" i="5"/>
  <c r="AZ31" i="5"/>
  <c r="AY31" i="5"/>
  <c r="AX31" i="5"/>
  <c r="AW31" i="5"/>
  <c r="AV31" i="5"/>
  <c r="AU31" i="5"/>
  <c r="AT31" i="5"/>
  <c r="AS31" i="5"/>
  <c r="AR31" i="5"/>
  <c r="AQ31" i="5"/>
  <c r="B26" i="5"/>
  <c r="BB24" i="5"/>
  <c r="BA24" i="5"/>
  <c r="AZ24" i="5"/>
  <c r="AY24" i="5"/>
  <c r="AX24" i="5"/>
  <c r="AW24" i="5"/>
  <c r="AV24" i="5"/>
  <c r="AU24" i="5"/>
  <c r="AT24" i="5"/>
  <c r="AS24" i="5"/>
  <c r="AR24" i="5"/>
  <c r="AQ24" i="5"/>
  <c r="BF23" i="5"/>
  <c r="BE23" i="5"/>
  <c r="BD23" i="5"/>
  <c r="BF22" i="5"/>
  <c r="BE22" i="5"/>
  <c r="BD22" i="5"/>
  <c r="Q18" i="5"/>
  <c r="P18" i="5"/>
  <c r="O18" i="5"/>
  <c r="N18" i="5"/>
  <c r="M18" i="5"/>
  <c r="L18" i="5"/>
  <c r="K18" i="5"/>
  <c r="J18" i="5"/>
  <c r="I18" i="5"/>
  <c r="H18" i="5"/>
  <c r="G18" i="5"/>
  <c r="F18" i="5"/>
  <c r="B18" i="5"/>
  <c r="BB16" i="5"/>
  <c r="BA16" i="5"/>
  <c r="AZ16" i="5"/>
  <c r="AY16" i="5"/>
  <c r="AX16" i="5"/>
  <c r="AW16" i="5"/>
  <c r="AV16" i="5"/>
  <c r="AU16" i="5"/>
  <c r="AT16" i="5"/>
  <c r="AS16" i="5"/>
  <c r="AR16" i="5"/>
  <c r="AQ16" i="5"/>
  <c r="AT15" i="5"/>
  <c r="AT18" i="5" s="1"/>
  <c r="AS15" i="5"/>
  <c r="AR15" i="5"/>
  <c r="AR18" i="5" s="1"/>
  <c r="AQ15" i="5"/>
  <c r="AQ18" i="5" s="1"/>
  <c r="AO15" i="5"/>
  <c r="AN15" i="5"/>
  <c r="AN18" i="5" s="1"/>
  <c r="AM15" i="5"/>
  <c r="AM18" i="5" s="1"/>
  <c r="AL15" i="5"/>
  <c r="AL18" i="5" s="1"/>
  <c r="AK15" i="5"/>
  <c r="AK18" i="5" s="1"/>
  <c r="AJ15" i="5"/>
  <c r="AJ18" i="5" s="1"/>
  <c r="AI15" i="5"/>
  <c r="AI18" i="5" s="1"/>
  <c r="AH15" i="5"/>
  <c r="AH18" i="5" s="1"/>
  <c r="AG15" i="5"/>
  <c r="AF15" i="5"/>
  <c r="AF18" i="5" s="1"/>
  <c r="AE15" i="5"/>
  <c r="AE18" i="5" s="1"/>
  <c r="AD15" i="5"/>
  <c r="AC15" i="5"/>
  <c r="AB15" i="5"/>
  <c r="AB18" i="5" s="1"/>
  <c r="AA15" i="5"/>
  <c r="AA18" i="5" s="1"/>
  <c r="Z15" i="5"/>
  <c r="Z18" i="5" s="1"/>
  <c r="Y15" i="5"/>
  <c r="Y18" i="5" s="1"/>
  <c r="X15" i="5"/>
  <c r="X18" i="5" s="1"/>
  <c r="W15" i="5"/>
  <c r="W18" i="5" s="1"/>
  <c r="V15" i="5"/>
  <c r="V18" i="5" s="1"/>
  <c r="U15" i="5"/>
  <c r="T15" i="5"/>
  <c r="T18" i="5" s="1"/>
  <c r="S15" i="5"/>
  <c r="S18" i="5" s="1"/>
  <c r="R15" i="5"/>
  <c r="BB11" i="5"/>
  <c r="B8" i="5"/>
  <c r="B12" i="5" s="1"/>
  <c r="F4" i="5"/>
  <c r="B4" i="5"/>
  <c r="B54" i="5" s="1"/>
  <c r="AO50" i="4"/>
  <c r="AN50" i="4"/>
  <c r="AM50" i="4"/>
  <c r="AL50" i="4"/>
  <c r="AK50" i="4"/>
  <c r="AJ50" i="4"/>
  <c r="AI50" i="4"/>
  <c r="AH50" i="4"/>
  <c r="AG50" i="4"/>
  <c r="AF50" i="4"/>
  <c r="AE50" i="4"/>
  <c r="AD50" i="4"/>
  <c r="AC50" i="4"/>
  <c r="AB50" i="4"/>
  <c r="AA50" i="4"/>
  <c r="Z50" i="4"/>
  <c r="Y50" i="4"/>
  <c r="X50" i="4"/>
  <c r="W50" i="4"/>
  <c r="V50" i="4"/>
  <c r="U50" i="4"/>
  <c r="T50" i="4"/>
  <c r="S50" i="4"/>
  <c r="R50" i="4"/>
  <c r="Q50" i="4"/>
  <c r="P50" i="4"/>
  <c r="O50" i="4"/>
  <c r="N50" i="4"/>
  <c r="M50" i="4"/>
  <c r="L50" i="4"/>
  <c r="K50" i="4"/>
  <c r="J50" i="4"/>
  <c r="I50" i="4"/>
  <c r="H50" i="4"/>
  <c r="G50" i="4"/>
  <c r="F50" i="4"/>
  <c r="B50" i="4"/>
  <c r="BB48" i="4"/>
  <c r="BA48" i="4"/>
  <c r="AZ48" i="4"/>
  <c r="AY48" i="4"/>
  <c r="AX48" i="4"/>
  <c r="AW48" i="4"/>
  <c r="AV48" i="4"/>
  <c r="AU48" i="4"/>
  <c r="AT48" i="4"/>
  <c r="AS48" i="4"/>
  <c r="AR48" i="4"/>
  <c r="AQ48" i="4"/>
  <c r="BB47" i="4"/>
  <c r="BA47" i="4"/>
  <c r="BA50" i="4" s="1"/>
  <c r="AZ47" i="4"/>
  <c r="AZ50" i="4" s="1"/>
  <c r="AY47" i="4"/>
  <c r="AX47" i="4"/>
  <c r="AW47" i="4"/>
  <c r="AW50" i="4" s="1"/>
  <c r="AV47" i="4"/>
  <c r="AV50" i="4" s="1"/>
  <c r="AU47" i="4"/>
  <c r="AT47" i="4"/>
  <c r="AS47" i="4"/>
  <c r="AS50" i="4" s="1"/>
  <c r="AR47" i="4"/>
  <c r="AR50" i="4" s="1"/>
  <c r="AQ47" i="4"/>
  <c r="AQ50" i="4" s="1"/>
  <c r="B44" i="4"/>
  <c r="AO42" i="4"/>
  <c r="AN42" i="4"/>
  <c r="AM42" i="4"/>
  <c r="AL42" i="4"/>
  <c r="AK42" i="4"/>
  <c r="AJ42" i="4"/>
  <c r="AI42" i="4"/>
  <c r="AH42" i="4"/>
  <c r="AG42" i="4"/>
  <c r="AF42" i="4"/>
  <c r="AE42" i="4"/>
  <c r="AD42" i="4"/>
  <c r="AC42" i="4"/>
  <c r="AB42" i="4"/>
  <c r="AA42" i="4"/>
  <c r="Z42" i="4"/>
  <c r="Y42" i="4"/>
  <c r="X42" i="4"/>
  <c r="W42" i="4"/>
  <c r="V42" i="4"/>
  <c r="U42" i="4"/>
  <c r="T42" i="4"/>
  <c r="S42" i="4"/>
  <c r="R42" i="4"/>
  <c r="Q42" i="4"/>
  <c r="P42" i="4"/>
  <c r="O42" i="4"/>
  <c r="N42" i="4"/>
  <c r="M42" i="4"/>
  <c r="L42" i="4"/>
  <c r="K42" i="4"/>
  <c r="J42" i="4"/>
  <c r="I42" i="4"/>
  <c r="H42" i="4"/>
  <c r="G42" i="4"/>
  <c r="F42" i="4"/>
  <c r="AO41" i="4"/>
  <c r="AN41" i="4"/>
  <c r="AM41" i="4"/>
  <c r="AL41" i="4"/>
  <c r="AL44" i="4" s="1"/>
  <c r="AK41" i="4"/>
  <c r="AJ41" i="4"/>
  <c r="AI41" i="4"/>
  <c r="AH41" i="4"/>
  <c r="AH44" i="4" s="1"/>
  <c r="AG41" i="4"/>
  <c r="AF41" i="4"/>
  <c r="AE41" i="4"/>
  <c r="AD41" i="4"/>
  <c r="AC41" i="4"/>
  <c r="AB41" i="4"/>
  <c r="AA41" i="4"/>
  <c r="Z41" i="4"/>
  <c r="Z44" i="4" s="1"/>
  <c r="Y41" i="4"/>
  <c r="X41" i="4"/>
  <c r="W41" i="4"/>
  <c r="V41" i="4"/>
  <c r="V44" i="4" s="1"/>
  <c r="U41" i="4"/>
  <c r="T41" i="4"/>
  <c r="S41" i="4"/>
  <c r="R41" i="4"/>
  <c r="Q41" i="4"/>
  <c r="P41" i="4"/>
  <c r="O41" i="4"/>
  <c r="N41" i="4"/>
  <c r="N44" i="4" s="1"/>
  <c r="M41" i="4"/>
  <c r="L41" i="4"/>
  <c r="K41" i="4"/>
  <c r="J41" i="4"/>
  <c r="J44" i="4" s="1"/>
  <c r="I41" i="4"/>
  <c r="H41" i="4"/>
  <c r="G41" i="4"/>
  <c r="F41" i="4"/>
  <c r="B38" i="4"/>
  <c r="BB36" i="4"/>
  <c r="BA36" i="4"/>
  <c r="AZ36" i="4"/>
  <c r="AY36" i="4"/>
  <c r="AX36" i="4"/>
  <c r="AW36" i="4"/>
  <c r="AV36" i="4"/>
  <c r="AU36" i="4"/>
  <c r="AT36" i="4"/>
  <c r="AS36" i="4"/>
  <c r="AR36" i="4"/>
  <c r="AQ36" i="4"/>
  <c r="B32" i="4"/>
  <c r="BB30" i="4"/>
  <c r="BA30" i="4"/>
  <c r="AZ30" i="4"/>
  <c r="AY30" i="4"/>
  <c r="AX30" i="4"/>
  <c r="AW30" i="4"/>
  <c r="AV30" i="4"/>
  <c r="AU30" i="4"/>
  <c r="AT30" i="4"/>
  <c r="AS30" i="4"/>
  <c r="AR30" i="4"/>
  <c r="AQ30" i="4"/>
  <c r="B25" i="4"/>
  <c r="BB23" i="4"/>
  <c r="BA23" i="4"/>
  <c r="AZ23" i="4"/>
  <c r="AY23" i="4"/>
  <c r="AX23" i="4"/>
  <c r="AW23" i="4"/>
  <c r="AV23" i="4"/>
  <c r="AU23" i="4"/>
  <c r="AT23" i="4"/>
  <c r="AS23" i="4"/>
  <c r="AR23" i="4"/>
  <c r="AQ23" i="4"/>
  <c r="B19" i="4"/>
  <c r="BB17" i="4"/>
  <c r="BA17" i="4"/>
  <c r="AZ17" i="4"/>
  <c r="AY17" i="4"/>
  <c r="AX17" i="4"/>
  <c r="AW17" i="4"/>
  <c r="AV17" i="4"/>
  <c r="AU17" i="4"/>
  <c r="AT17" i="4"/>
  <c r="AS17" i="4"/>
  <c r="AR17" i="4"/>
  <c r="AQ17" i="4"/>
  <c r="AO16" i="4"/>
  <c r="AO19" i="4" s="1"/>
  <c r="AN16" i="4"/>
  <c r="AN19" i="4" s="1"/>
  <c r="AM16" i="4"/>
  <c r="AM19" i="4" s="1"/>
  <c r="AL16" i="4"/>
  <c r="AL19" i="4" s="1"/>
  <c r="AK16" i="4"/>
  <c r="AK19" i="4" s="1"/>
  <c r="AJ16" i="4"/>
  <c r="AI16" i="4"/>
  <c r="AI19" i="4" s="1"/>
  <c r="AH16" i="4"/>
  <c r="AH19" i="4" s="1"/>
  <c r="AG16" i="4"/>
  <c r="AG19" i="4" s="1"/>
  <c r="AF16" i="4"/>
  <c r="AF19" i="4" s="1"/>
  <c r="AE16" i="4"/>
  <c r="AE19" i="4" s="1"/>
  <c r="AD16" i="4"/>
  <c r="AD19" i="4" s="1"/>
  <c r="AC16" i="4"/>
  <c r="AC19" i="4" s="1"/>
  <c r="AB16" i="4"/>
  <c r="AB19" i="4" s="1"/>
  <c r="AA16" i="4"/>
  <c r="AA19" i="4" s="1"/>
  <c r="Z16" i="4"/>
  <c r="Z19" i="4" s="1"/>
  <c r="Y16" i="4"/>
  <c r="Y19" i="4" s="1"/>
  <c r="X16" i="4"/>
  <c r="W16" i="4"/>
  <c r="W19" i="4" s="1"/>
  <c r="V16" i="4"/>
  <c r="V19" i="4" s="1"/>
  <c r="U16" i="4"/>
  <c r="U19" i="4" s="1"/>
  <c r="T16" i="4"/>
  <c r="T19" i="4" s="1"/>
  <c r="S16" i="4"/>
  <c r="S19" i="4" s="1"/>
  <c r="R16" i="4"/>
  <c r="R19" i="4" s="1"/>
  <c r="Q16" i="4"/>
  <c r="Q19" i="4" s="1"/>
  <c r="P16" i="4"/>
  <c r="P19" i="4" s="1"/>
  <c r="O16" i="4"/>
  <c r="O19" i="4" s="1"/>
  <c r="N16" i="4"/>
  <c r="N19" i="4" s="1"/>
  <c r="M16" i="4"/>
  <c r="M19" i="4" s="1"/>
  <c r="L16" i="4"/>
  <c r="K16" i="4"/>
  <c r="K19" i="4" s="1"/>
  <c r="J16" i="4"/>
  <c r="J19" i="4" s="1"/>
  <c r="I16" i="4"/>
  <c r="I19" i="4" s="1"/>
  <c r="H16" i="4"/>
  <c r="H19" i="4" s="1"/>
  <c r="G16" i="4"/>
  <c r="G19" i="4" s="1"/>
  <c r="F16" i="4"/>
  <c r="F19" i="4" s="1"/>
  <c r="B13" i="4"/>
  <c r="F4" i="4"/>
  <c r="B4" i="4"/>
  <c r="B52" i="4" s="1"/>
  <c r="N115" i="11"/>
  <c r="N116" i="11" s="1"/>
  <c r="M115" i="11"/>
  <c r="M116" i="11" s="1"/>
  <c r="L115" i="11"/>
  <c r="L116" i="11" s="1"/>
  <c r="K115" i="11"/>
  <c r="K116" i="11" s="1"/>
  <c r="J115" i="11"/>
  <c r="J116" i="11" s="1"/>
  <c r="I115" i="11"/>
  <c r="I116" i="11" s="1"/>
  <c r="H115" i="11"/>
  <c r="H116" i="11" s="1"/>
  <c r="G115" i="11"/>
  <c r="G116" i="11" s="1"/>
  <c r="F115" i="11"/>
  <c r="F116" i="11" s="1"/>
  <c r="E115" i="11"/>
  <c r="E116" i="11" s="1"/>
  <c r="D115" i="11"/>
  <c r="D116" i="11" s="1"/>
  <c r="C115" i="11"/>
  <c r="C116" i="11" s="1"/>
  <c r="B114" i="11"/>
  <c r="B113" i="11"/>
  <c r="B112" i="11"/>
  <c r="B111" i="11"/>
  <c r="B110" i="11"/>
  <c r="B109" i="11"/>
  <c r="B108" i="11"/>
  <c r="B107" i="11"/>
  <c r="B106" i="11"/>
  <c r="B105" i="11"/>
  <c r="B104" i="11"/>
  <c r="B103" i="11"/>
  <c r="B102" i="11"/>
  <c r="N101" i="11"/>
  <c r="M101" i="11"/>
  <c r="L101" i="11"/>
  <c r="K101" i="11"/>
  <c r="J101" i="11"/>
  <c r="I101" i="11"/>
  <c r="H101" i="11"/>
  <c r="G101" i="11"/>
  <c r="F101" i="11"/>
  <c r="E101" i="11"/>
  <c r="D101" i="11"/>
  <c r="C101" i="11"/>
  <c r="N98" i="11"/>
  <c r="M98" i="11"/>
  <c r="L98" i="11"/>
  <c r="K98" i="11"/>
  <c r="J98" i="11"/>
  <c r="I98" i="11"/>
  <c r="H98" i="11"/>
  <c r="G98" i="11"/>
  <c r="F98" i="11"/>
  <c r="E98" i="11"/>
  <c r="D98" i="11"/>
  <c r="C98" i="11"/>
  <c r="N95" i="11"/>
  <c r="N96" i="11" s="1"/>
  <c r="M95" i="11"/>
  <c r="M96" i="11" s="1"/>
  <c r="L95" i="11"/>
  <c r="L96" i="11" s="1"/>
  <c r="K95" i="11"/>
  <c r="K96" i="11" s="1"/>
  <c r="J95" i="11"/>
  <c r="J96" i="11" s="1"/>
  <c r="I95" i="11"/>
  <c r="I96" i="11" s="1"/>
  <c r="H95" i="11"/>
  <c r="G95" i="11"/>
  <c r="G92" i="11" s="1"/>
  <c r="F95" i="11"/>
  <c r="F96" i="11" s="1"/>
  <c r="E95" i="11"/>
  <c r="E91" i="11" s="1"/>
  <c r="D95" i="11"/>
  <c r="C95" i="11"/>
  <c r="C96" i="11" s="1"/>
  <c r="O94" i="11"/>
  <c r="M94" i="11"/>
  <c r="L94" i="11"/>
  <c r="K94" i="11"/>
  <c r="J94" i="11"/>
  <c r="I94" i="11"/>
  <c r="H94" i="11"/>
  <c r="G94" i="11"/>
  <c r="F94" i="11"/>
  <c r="E94" i="11"/>
  <c r="D94" i="11"/>
  <c r="C94" i="11"/>
  <c r="B94" i="11"/>
  <c r="O93" i="11"/>
  <c r="L93" i="11"/>
  <c r="K93" i="11"/>
  <c r="J93" i="11"/>
  <c r="I93" i="11"/>
  <c r="H93" i="11"/>
  <c r="G93" i="11"/>
  <c r="F93" i="11"/>
  <c r="E93" i="11"/>
  <c r="D93" i="11"/>
  <c r="C93" i="11"/>
  <c r="B93" i="11"/>
  <c r="O92" i="11"/>
  <c r="B92" i="11"/>
  <c r="O91" i="11"/>
  <c r="B91" i="11"/>
  <c r="O90" i="11"/>
  <c r="B90" i="11"/>
  <c r="O89" i="11"/>
  <c r="E89" i="11"/>
  <c r="B89" i="11"/>
  <c r="O88" i="11"/>
  <c r="B88" i="11"/>
  <c r="O87" i="11"/>
  <c r="B87" i="11"/>
  <c r="O86" i="11"/>
  <c r="B86" i="11"/>
  <c r="O85" i="11"/>
  <c r="B85" i="11"/>
  <c r="O84" i="11"/>
  <c r="B84" i="11"/>
  <c r="O83" i="11"/>
  <c r="B83" i="11"/>
  <c r="O82" i="11"/>
  <c r="B82" i="11"/>
  <c r="O81" i="11"/>
  <c r="N81" i="11"/>
  <c r="M81" i="11"/>
  <c r="L81" i="11"/>
  <c r="K81" i="11"/>
  <c r="J81" i="11"/>
  <c r="I81" i="11"/>
  <c r="H81" i="11"/>
  <c r="G81" i="11"/>
  <c r="F81" i="11"/>
  <c r="E81" i="11"/>
  <c r="D81" i="11"/>
  <c r="C81" i="11"/>
  <c r="N78" i="11"/>
  <c r="M78" i="11"/>
  <c r="L78" i="11"/>
  <c r="K78" i="11"/>
  <c r="J78" i="11"/>
  <c r="I78" i="11"/>
  <c r="H78" i="11"/>
  <c r="G78" i="11"/>
  <c r="F78" i="11"/>
  <c r="E78" i="11"/>
  <c r="D78" i="11"/>
  <c r="C78" i="11"/>
  <c r="N75" i="11"/>
  <c r="N76" i="11" s="1"/>
  <c r="M75" i="11"/>
  <c r="M76" i="11" s="1"/>
  <c r="L75" i="11"/>
  <c r="L73" i="11" s="1"/>
  <c r="K75" i="11"/>
  <c r="K53" i="11" s="1"/>
  <c r="J75" i="11"/>
  <c r="J76" i="11" s="1"/>
  <c r="I75" i="11"/>
  <c r="I72" i="11" s="1"/>
  <c r="H75" i="11"/>
  <c r="H74" i="11" s="1"/>
  <c r="G75" i="11"/>
  <c r="G74" i="11" s="1"/>
  <c r="F75" i="11"/>
  <c r="F76" i="11" s="1"/>
  <c r="E75" i="11"/>
  <c r="E76" i="11" s="1"/>
  <c r="D75" i="11"/>
  <c r="D66" i="11" s="1"/>
  <c r="C75" i="11"/>
  <c r="C65" i="11" s="1"/>
  <c r="O74" i="11"/>
  <c r="I74" i="11"/>
  <c r="B74" i="11"/>
  <c r="O73" i="11"/>
  <c r="I73" i="11"/>
  <c r="H73" i="11"/>
  <c r="B73" i="11"/>
  <c r="O72" i="11"/>
  <c r="B72" i="11"/>
  <c r="O71" i="11"/>
  <c r="B71" i="11"/>
  <c r="O70" i="11"/>
  <c r="B70" i="11"/>
  <c r="O69" i="11"/>
  <c r="B69" i="11"/>
  <c r="O68" i="11"/>
  <c r="B68" i="11"/>
  <c r="O67" i="11"/>
  <c r="B67" i="11"/>
  <c r="O66" i="11"/>
  <c r="B66" i="11"/>
  <c r="O65" i="11"/>
  <c r="B65" i="11"/>
  <c r="O64" i="11"/>
  <c r="B64" i="11"/>
  <c r="O63" i="11"/>
  <c r="B63" i="11"/>
  <c r="O62" i="11"/>
  <c r="B62" i="11"/>
  <c r="O61" i="11"/>
  <c r="N61" i="11"/>
  <c r="M61" i="11"/>
  <c r="L61" i="11"/>
  <c r="K61" i="11"/>
  <c r="J61" i="11"/>
  <c r="I61" i="11"/>
  <c r="H61" i="11"/>
  <c r="G61" i="11"/>
  <c r="F61" i="11"/>
  <c r="E61" i="11"/>
  <c r="D61" i="11"/>
  <c r="C61" i="11"/>
  <c r="N58" i="11"/>
  <c r="M58" i="11"/>
  <c r="L58" i="11"/>
  <c r="K58" i="11"/>
  <c r="J58" i="11"/>
  <c r="I58" i="11"/>
  <c r="H58" i="11"/>
  <c r="G58" i="11"/>
  <c r="F58" i="11"/>
  <c r="E58" i="11"/>
  <c r="D58" i="11"/>
  <c r="C58" i="11"/>
  <c r="N55" i="11"/>
  <c r="N56" i="11" s="1"/>
  <c r="M55" i="11"/>
  <c r="M56" i="11" s="1"/>
  <c r="L55" i="11"/>
  <c r="K55" i="11"/>
  <c r="K56" i="11" s="1"/>
  <c r="J55" i="11"/>
  <c r="J56" i="11" s="1"/>
  <c r="I55" i="11"/>
  <c r="I56" i="11" s="1"/>
  <c r="H55" i="11"/>
  <c r="H56" i="11" s="1"/>
  <c r="G55" i="11"/>
  <c r="G56" i="11" s="1"/>
  <c r="F55" i="11"/>
  <c r="F56" i="11" s="1"/>
  <c r="E55" i="11"/>
  <c r="E56" i="11" s="1"/>
  <c r="D55" i="11"/>
  <c r="C55" i="11"/>
  <c r="O54" i="11"/>
  <c r="B54" i="11"/>
  <c r="O53" i="11"/>
  <c r="I53" i="11"/>
  <c r="B53" i="11"/>
  <c r="O52" i="11"/>
  <c r="B52" i="11"/>
  <c r="O51" i="11"/>
  <c r="B51" i="11"/>
  <c r="O50" i="11"/>
  <c r="B50" i="11"/>
  <c r="O49" i="11"/>
  <c r="C49" i="11"/>
  <c r="B49" i="11"/>
  <c r="O48" i="11"/>
  <c r="B48" i="11"/>
  <c r="O47" i="11"/>
  <c r="B47" i="11"/>
  <c r="O46" i="11"/>
  <c r="E46" i="11"/>
  <c r="B46" i="11"/>
  <c r="O45" i="11"/>
  <c r="B45" i="11"/>
  <c r="O44" i="11"/>
  <c r="B44" i="11"/>
  <c r="O43" i="11"/>
  <c r="B43" i="11"/>
  <c r="O42" i="11"/>
  <c r="B42" i="11"/>
  <c r="O41" i="11"/>
  <c r="N41" i="11"/>
  <c r="M41" i="11"/>
  <c r="L41" i="11"/>
  <c r="K41" i="11"/>
  <c r="J41" i="11"/>
  <c r="I41" i="11"/>
  <c r="H41" i="11"/>
  <c r="G41" i="11"/>
  <c r="F41" i="11"/>
  <c r="E41" i="11"/>
  <c r="D41" i="11"/>
  <c r="C41" i="11"/>
  <c r="N38" i="11"/>
  <c r="M38" i="11"/>
  <c r="L38" i="11"/>
  <c r="K38" i="11"/>
  <c r="J38" i="11"/>
  <c r="I38" i="11"/>
  <c r="H38" i="11"/>
  <c r="G38" i="11"/>
  <c r="F38" i="11"/>
  <c r="E38" i="11"/>
  <c r="D38" i="11"/>
  <c r="C38" i="11"/>
  <c r="N35" i="11"/>
  <c r="N36" i="11" s="1"/>
  <c r="M35" i="11"/>
  <c r="M36" i="11" s="1"/>
  <c r="L35" i="11"/>
  <c r="L36" i="11" s="1"/>
  <c r="K35" i="11"/>
  <c r="K36" i="11" s="1"/>
  <c r="J35" i="11"/>
  <c r="J36" i="11" s="1"/>
  <c r="I35" i="11"/>
  <c r="I32" i="11" s="1"/>
  <c r="H35" i="11"/>
  <c r="G35" i="11"/>
  <c r="G31" i="11" s="1"/>
  <c r="F35" i="11"/>
  <c r="E35" i="11"/>
  <c r="E36" i="11" s="1"/>
  <c r="D35" i="11"/>
  <c r="D25" i="11" s="1"/>
  <c r="C35" i="11"/>
  <c r="C36" i="11" s="1"/>
  <c r="O34" i="11"/>
  <c r="L34" i="11"/>
  <c r="K34" i="11"/>
  <c r="J34" i="11"/>
  <c r="I34" i="11"/>
  <c r="H34" i="11"/>
  <c r="G34" i="11"/>
  <c r="F34" i="11"/>
  <c r="E34" i="11"/>
  <c r="D34" i="11"/>
  <c r="C34" i="11"/>
  <c r="B34" i="11"/>
  <c r="O33" i="11"/>
  <c r="L33" i="11"/>
  <c r="K33" i="11"/>
  <c r="J33" i="11"/>
  <c r="I33" i="11"/>
  <c r="H33" i="11"/>
  <c r="G33" i="11"/>
  <c r="F33" i="11"/>
  <c r="E33" i="11"/>
  <c r="D33" i="11"/>
  <c r="C33" i="11"/>
  <c r="B33" i="11"/>
  <c r="O32" i="11"/>
  <c r="B32" i="11"/>
  <c r="O31" i="11"/>
  <c r="B31" i="11"/>
  <c r="O30" i="11"/>
  <c r="B30" i="11"/>
  <c r="O29" i="11"/>
  <c r="C29" i="11"/>
  <c r="B29" i="11"/>
  <c r="O28" i="11"/>
  <c r="B28" i="11"/>
  <c r="O27" i="11"/>
  <c r="B27" i="11"/>
  <c r="O26" i="11"/>
  <c r="D26" i="11"/>
  <c r="B26" i="11"/>
  <c r="O25" i="11"/>
  <c r="B25" i="11"/>
  <c r="O24" i="11"/>
  <c r="B24" i="11"/>
  <c r="O23" i="11"/>
  <c r="B23" i="11"/>
  <c r="O22" i="11"/>
  <c r="B22" i="11"/>
  <c r="O21" i="11"/>
  <c r="N21" i="11"/>
  <c r="M21" i="11"/>
  <c r="L21" i="11"/>
  <c r="K21" i="11"/>
  <c r="J21" i="11"/>
  <c r="I21" i="11"/>
  <c r="H21" i="11"/>
  <c r="G21" i="11"/>
  <c r="F21" i="11"/>
  <c r="E21" i="11"/>
  <c r="D21" i="11"/>
  <c r="C21" i="11"/>
  <c r="N18" i="11"/>
  <c r="N19" i="11" s="1"/>
  <c r="M18" i="11"/>
  <c r="M17" i="11" s="1"/>
  <c r="L18" i="11"/>
  <c r="L19" i="11" s="1"/>
  <c r="K18" i="11"/>
  <c r="K17" i="11" s="1"/>
  <c r="J18" i="11"/>
  <c r="J19" i="11" s="1"/>
  <c r="I18" i="11"/>
  <c r="I19" i="11" s="1"/>
  <c r="H18" i="11"/>
  <c r="H19" i="11" s="1"/>
  <c r="G18" i="11"/>
  <c r="G17" i="11" s="1"/>
  <c r="F18" i="11"/>
  <c r="F19" i="11" s="1"/>
  <c r="E18" i="11"/>
  <c r="E19" i="11" s="1"/>
  <c r="D18" i="11"/>
  <c r="D19" i="11" s="1"/>
  <c r="C18" i="11"/>
  <c r="C17" i="11" s="1"/>
  <c r="J17" i="11"/>
  <c r="B17" i="11"/>
  <c r="B16" i="11"/>
  <c r="C15" i="11"/>
  <c r="B15" i="11"/>
  <c r="B14" i="11"/>
  <c r="B13" i="11"/>
  <c r="G12" i="11"/>
  <c r="B12" i="11"/>
  <c r="C11" i="11"/>
  <c r="B11" i="11"/>
  <c r="B10" i="11"/>
  <c r="B9" i="11"/>
  <c r="B8" i="11"/>
  <c r="B7" i="11"/>
  <c r="B6" i="11"/>
  <c r="B5" i="11"/>
  <c r="N4" i="11"/>
  <c r="M4" i="11"/>
  <c r="L4" i="11"/>
  <c r="K4" i="11"/>
  <c r="J4" i="11"/>
  <c r="I4" i="11"/>
  <c r="H4" i="11"/>
  <c r="G4" i="11"/>
  <c r="F4" i="11"/>
  <c r="E4" i="11"/>
  <c r="D4" i="11"/>
  <c r="C4" i="11"/>
  <c r="E18" i="10"/>
  <c r="J14" i="10"/>
  <c r="J16" i="10" s="1"/>
  <c r="H14" i="10"/>
  <c r="G14" i="10"/>
  <c r="D14" i="10"/>
  <c r="C14" i="10"/>
  <c r="I13" i="10"/>
  <c r="E13" i="10"/>
  <c r="I12" i="10"/>
  <c r="E12" i="10"/>
  <c r="I11" i="10"/>
  <c r="E11" i="10"/>
  <c r="I10" i="10"/>
  <c r="E10" i="10"/>
  <c r="I9" i="10"/>
  <c r="E9" i="10"/>
  <c r="H7" i="10"/>
  <c r="G7" i="10"/>
  <c r="D7" i="10"/>
  <c r="C7" i="10"/>
  <c r="I6" i="10"/>
  <c r="E6" i="10"/>
  <c r="I5" i="10"/>
  <c r="E5" i="10"/>
  <c r="AR189" i="12"/>
  <c r="B189" i="12"/>
  <c r="AQ188" i="12"/>
  <c r="B188" i="12"/>
  <c r="AP187" i="12"/>
  <c r="B187" i="12"/>
  <c r="AO186" i="12"/>
  <c r="B186" i="12"/>
  <c r="AN185" i="12"/>
  <c r="B185" i="12"/>
  <c r="AM184" i="12"/>
  <c r="B184" i="12"/>
  <c r="AL183" i="12"/>
  <c r="B183" i="12"/>
  <c r="AK182" i="12"/>
  <c r="B182" i="12"/>
  <c r="AJ181" i="12"/>
  <c r="B181" i="12"/>
  <c r="AI180" i="12"/>
  <c r="B180" i="12"/>
  <c r="AH179" i="12"/>
  <c r="B179" i="12"/>
  <c r="AG178" i="12"/>
  <c r="B178" i="12"/>
  <c r="AF177" i="12"/>
  <c r="AR177" i="12" s="1"/>
  <c r="B177" i="12"/>
  <c r="AE176" i="12"/>
  <c r="AQ176" i="12" s="1"/>
  <c r="B176" i="12"/>
  <c r="AD175" i="12"/>
  <c r="AP175" i="12" s="1"/>
  <c r="B175" i="12"/>
  <c r="AC174" i="12"/>
  <c r="AO174" i="12" s="1"/>
  <c r="B174" i="12"/>
  <c r="AB173" i="12"/>
  <c r="AN173" i="12" s="1"/>
  <c r="B173" i="12"/>
  <c r="AA172" i="12"/>
  <c r="AM172" i="12" s="1"/>
  <c r="B172" i="12"/>
  <c r="Z171" i="12"/>
  <c r="AL171" i="12" s="1"/>
  <c r="B171" i="12"/>
  <c r="Y170" i="12"/>
  <c r="AK170" i="12" s="1"/>
  <c r="B170" i="12"/>
  <c r="X169" i="12"/>
  <c r="AJ169" i="12" s="1"/>
  <c r="B169" i="12"/>
  <c r="W168" i="12"/>
  <c r="AI168" i="12" s="1"/>
  <c r="B168" i="12"/>
  <c r="V167" i="12"/>
  <c r="AH167" i="12" s="1"/>
  <c r="B167" i="12"/>
  <c r="U166" i="12"/>
  <c r="AG166" i="12" s="1"/>
  <c r="B166" i="12"/>
  <c r="T165" i="12"/>
  <c r="T190" i="12" s="1"/>
  <c r="B165" i="12"/>
  <c r="S164" i="12"/>
  <c r="S190" i="12" s="1"/>
  <c r="B164" i="12"/>
  <c r="R163" i="12"/>
  <c r="R190" i="12" s="1"/>
  <c r="B163" i="12"/>
  <c r="Q162" i="12"/>
  <c r="Q190" i="12" s="1"/>
  <c r="B162" i="12"/>
  <c r="P161" i="12"/>
  <c r="P190" i="12" s="1"/>
  <c r="B161" i="12"/>
  <c r="O160" i="12"/>
  <c r="O190" i="12" s="1"/>
  <c r="B160" i="12"/>
  <c r="N159" i="12"/>
  <c r="N190" i="12" s="1"/>
  <c r="B159" i="12"/>
  <c r="M158" i="12"/>
  <c r="Y158" i="12" s="1"/>
  <c r="B158" i="12"/>
  <c r="L157" i="12"/>
  <c r="B157" i="12"/>
  <c r="K156" i="12"/>
  <c r="K190" i="12" s="1"/>
  <c r="B156" i="12"/>
  <c r="J155" i="12"/>
  <c r="J190" i="12" s="1"/>
  <c r="B155" i="12"/>
  <c r="I154" i="12"/>
  <c r="U154" i="12" s="1"/>
  <c r="B154" i="12"/>
  <c r="AR145" i="12"/>
  <c r="B145" i="12"/>
  <c r="AQ144" i="12"/>
  <c r="B144" i="12"/>
  <c r="AP143" i="12"/>
  <c r="B143" i="12"/>
  <c r="AR142" i="12"/>
  <c r="AO142" i="12"/>
  <c r="B142" i="12"/>
  <c r="AQ141" i="12"/>
  <c r="AN141" i="12"/>
  <c r="B141" i="12"/>
  <c r="AP140" i="12"/>
  <c r="AM140" i="12"/>
  <c r="B140" i="12"/>
  <c r="AR139" i="12"/>
  <c r="AO139" i="12"/>
  <c r="AL139" i="12"/>
  <c r="B139" i="12"/>
  <c r="AQ138" i="12"/>
  <c r="AN138" i="12"/>
  <c r="AK138" i="12"/>
  <c r="B138" i="12"/>
  <c r="AP137" i="12"/>
  <c r="AM137" i="12"/>
  <c r="AJ137" i="12"/>
  <c r="B137" i="12"/>
  <c r="AR136" i="12"/>
  <c r="AO136" i="12"/>
  <c r="AL136" i="12"/>
  <c r="AI136" i="12"/>
  <c r="B136" i="12"/>
  <c r="AQ135" i="12"/>
  <c r="AN135" i="12"/>
  <c r="AK135" i="12"/>
  <c r="AH135" i="12"/>
  <c r="B135" i="12"/>
  <c r="AP134" i="12"/>
  <c r="AM134" i="12"/>
  <c r="AJ134" i="12"/>
  <c r="AG134" i="12"/>
  <c r="B134" i="12"/>
  <c r="AR133" i="12"/>
  <c r="AO133" i="12"/>
  <c r="AL133" i="12"/>
  <c r="AI133" i="12"/>
  <c r="AF133" i="12"/>
  <c r="B133" i="12"/>
  <c r="AQ132" i="12"/>
  <c r="AN132" i="12"/>
  <c r="AK132" i="12"/>
  <c r="AH132" i="12"/>
  <c r="AE132" i="12"/>
  <c r="B132" i="12"/>
  <c r="AP131" i="12"/>
  <c r="AM131" i="12"/>
  <c r="AJ131" i="12"/>
  <c r="AG131" i="12"/>
  <c r="AD131" i="12"/>
  <c r="B131" i="12"/>
  <c r="AR130" i="12"/>
  <c r="AO130" i="12"/>
  <c r="AL130" i="12"/>
  <c r="AI130" i="12"/>
  <c r="AF130" i="12"/>
  <c r="AC130" i="12"/>
  <c r="B130" i="12"/>
  <c r="AQ129" i="12"/>
  <c r="AN129" i="12"/>
  <c r="AK129" i="12"/>
  <c r="AH129" i="12"/>
  <c r="AE129" i="12"/>
  <c r="AB129" i="12"/>
  <c r="B129" i="12"/>
  <c r="AP128" i="12"/>
  <c r="AM128" i="12"/>
  <c r="AJ128" i="12"/>
  <c r="AG128" i="12"/>
  <c r="AD128" i="12"/>
  <c r="AA128" i="12"/>
  <c r="B128" i="12"/>
  <c r="AR127" i="12"/>
  <c r="AO127" i="12"/>
  <c r="AL127" i="12"/>
  <c r="AI127" i="12"/>
  <c r="AF127" i="12"/>
  <c r="AC127" i="12"/>
  <c r="Z127" i="12"/>
  <c r="B127" i="12"/>
  <c r="AQ126" i="12"/>
  <c r="AN126" i="12"/>
  <c r="AK126" i="12"/>
  <c r="AH126" i="12"/>
  <c r="AE126" i="12"/>
  <c r="AB126" i="12"/>
  <c r="Y126" i="12"/>
  <c r="B126" i="12"/>
  <c r="AP125" i="12"/>
  <c r="AM125" i="12"/>
  <c r="AJ125" i="12"/>
  <c r="AG125" i="12"/>
  <c r="AD125" i="12"/>
  <c r="AA125" i="12"/>
  <c r="X125" i="12"/>
  <c r="B125" i="12"/>
  <c r="AR124" i="12"/>
  <c r="AO124" i="12"/>
  <c r="AL124" i="12"/>
  <c r="AI124" i="12"/>
  <c r="AF124" i="12"/>
  <c r="AC124" i="12"/>
  <c r="Z124" i="12"/>
  <c r="W124" i="12"/>
  <c r="B124" i="12"/>
  <c r="AQ123" i="12"/>
  <c r="AN123" i="12"/>
  <c r="AK123" i="12"/>
  <c r="AH123" i="12"/>
  <c r="AE123" i="12"/>
  <c r="AB123" i="12"/>
  <c r="Y123" i="12"/>
  <c r="V123" i="12"/>
  <c r="B123" i="12"/>
  <c r="AP122" i="12"/>
  <c r="AM122" i="12"/>
  <c r="AJ122" i="12"/>
  <c r="AG122" i="12"/>
  <c r="AD122" i="12"/>
  <c r="AA122" i="12"/>
  <c r="X122" i="12"/>
  <c r="U122" i="12"/>
  <c r="B122" i="12"/>
  <c r="AR121" i="12"/>
  <c r="AO121" i="12"/>
  <c r="AL121" i="12"/>
  <c r="AI121" i="12"/>
  <c r="AF121" i="12"/>
  <c r="AC121" i="12"/>
  <c r="Z121" i="12"/>
  <c r="W121" i="12"/>
  <c r="T121" i="12"/>
  <c r="B121" i="12"/>
  <c r="AQ120" i="12"/>
  <c r="AN120" i="12"/>
  <c r="AK120" i="12"/>
  <c r="AH120" i="12"/>
  <c r="AE120" i="12"/>
  <c r="AB120" i="12"/>
  <c r="Y120" i="12"/>
  <c r="V120" i="12"/>
  <c r="S120" i="12"/>
  <c r="B120" i="12"/>
  <c r="AP119" i="12"/>
  <c r="AM119" i="12"/>
  <c r="AJ119" i="12"/>
  <c r="AG119" i="12"/>
  <c r="AD119" i="12"/>
  <c r="AA119" i="12"/>
  <c r="X119" i="12"/>
  <c r="U119" i="12"/>
  <c r="R119" i="12"/>
  <c r="B119" i="12"/>
  <c r="AR118" i="12"/>
  <c r="AO118" i="12"/>
  <c r="AL118" i="12"/>
  <c r="AI118" i="12"/>
  <c r="AF118" i="12"/>
  <c r="AC118" i="12"/>
  <c r="Z118" i="12"/>
  <c r="W118" i="12"/>
  <c r="T118" i="12"/>
  <c r="Q118" i="12"/>
  <c r="B118" i="12"/>
  <c r="AQ117" i="12"/>
  <c r="AN117" i="12"/>
  <c r="AK117" i="12"/>
  <c r="AH117" i="12"/>
  <c r="AE117" i="12"/>
  <c r="AB117" i="12"/>
  <c r="Y117" i="12"/>
  <c r="V117" i="12"/>
  <c r="S117" i="12"/>
  <c r="P117" i="12"/>
  <c r="B117" i="12"/>
  <c r="AP116" i="12"/>
  <c r="AM116" i="12"/>
  <c r="AJ116" i="12"/>
  <c r="AG116" i="12"/>
  <c r="AD116" i="12"/>
  <c r="AA116" i="12"/>
  <c r="X116" i="12"/>
  <c r="U116" i="12"/>
  <c r="R116" i="12"/>
  <c r="O116" i="12"/>
  <c r="B116" i="12"/>
  <c r="AR115" i="12"/>
  <c r="AO115" i="12"/>
  <c r="AL115" i="12"/>
  <c r="AI115" i="12"/>
  <c r="AF115" i="12"/>
  <c r="AC115" i="12"/>
  <c r="Z115" i="12"/>
  <c r="W115" i="12"/>
  <c r="T115" i="12"/>
  <c r="Q115" i="12"/>
  <c r="N115" i="12"/>
  <c r="B115" i="12"/>
  <c r="AQ114" i="12"/>
  <c r="AN114" i="12"/>
  <c r="AK114" i="12"/>
  <c r="AH114" i="12"/>
  <c r="AE114" i="12"/>
  <c r="AB114" i="12"/>
  <c r="Y114" i="12"/>
  <c r="V114" i="12"/>
  <c r="S114" i="12"/>
  <c r="P114" i="12"/>
  <c r="M114" i="12"/>
  <c r="B114" i="12"/>
  <c r="AP113" i="12"/>
  <c r="AM113" i="12"/>
  <c r="AJ113" i="12"/>
  <c r="AG113" i="12"/>
  <c r="AD113" i="12"/>
  <c r="AA113" i="12"/>
  <c r="X113" i="12"/>
  <c r="U113" i="12"/>
  <c r="R113" i="12"/>
  <c r="O113" i="12"/>
  <c r="L113" i="12"/>
  <c r="B113" i="12"/>
  <c r="K112" i="12"/>
  <c r="AL112" i="12" s="1"/>
  <c r="B112" i="12"/>
  <c r="J111" i="12"/>
  <c r="B111" i="12"/>
  <c r="I110" i="12"/>
  <c r="AD110" i="12" s="1"/>
  <c r="B110" i="12"/>
  <c r="AR98" i="12"/>
  <c r="AQ97" i="12"/>
  <c r="AR97" i="12" s="1"/>
  <c r="AP96" i="12"/>
  <c r="AQ96" i="12" s="1"/>
  <c r="AR96" i="12" s="1"/>
  <c r="AO95" i="12"/>
  <c r="AP95" i="12" s="1"/>
  <c r="AQ95" i="12" s="1"/>
  <c r="AR95" i="12" s="1"/>
  <c r="AN94" i="12"/>
  <c r="AO94" i="12" s="1"/>
  <c r="AP94" i="12" s="1"/>
  <c r="AQ94" i="12" s="1"/>
  <c r="AR94" i="12" s="1"/>
  <c r="AM93" i="12"/>
  <c r="AN93" i="12" s="1"/>
  <c r="AO93" i="12" s="1"/>
  <c r="AP93" i="12" s="1"/>
  <c r="AQ93" i="12" s="1"/>
  <c r="AR93" i="12" s="1"/>
  <c r="AL92" i="12"/>
  <c r="AM92" i="12" s="1"/>
  <c r="AN92" i="12" s="1"/>
  <c r="AO92" i="12" s="1"/>
  <c r="AP92" i="12" s="1"/>
  <c r="AQ92" i="12" s="1"/>
  <c r="AR92" i="12" s="1"/>
  <c r="AK91" i="12"/>
  <c r="AL91" i="12" s="1"/>
  <c r="AM91" i="12" s="1"/>
  <c r="AN91" i="12" s="1"/>
  <c r="AO91" i="12" s="1"/>
  <c r="AP91" i="12" s="1"/>
  <c r="AQ91" i="12" s="1"/>
  <c r="AR91" i="12" s="1"/>
  <c r="AJ90" i="12"/>
  <c r="AK90" i="12" s="1"/>
  <c r="AL90" i="12" s="1"/>
  <c r="AM90" i="12" s="1"/>
  <c r="AN90" i="12" s="1"/>
  <c r="AO90" i="12" s="1"/>
  <c r="AP90" i="12" s="1"/>
  <c r="AQ90" i="12" s="1"/>
  <c r="AR90" i="12" s="1"/>
  <c r="AI89" i="12"/>
  <c r="AJ89" i="12" s="1"/>
  <c r="AK89" i="12" s="1"/>
  <c r="AL89" i="12" s="1"/>
  <c r="AM89" i="12" s="1"/>
  <c r="AN89" i="12" s="1"/>
  <c r="AO89" i="12" s="1"/>
  <c r="AP89" i="12" s="1"/>
  <c r="AQ89" i="12" s="1"/>
  <c r="AR89" i="12" s="1"/>
  <c r="AH88" i="12"/>
  <c r="AI88" i="12" s="1"/>
  <c r="AJ88" i="12" s="1"/>
  <c r="AK88" i="12" s="1"/>
  <c r="AL88" i="12" s="1"/>
  <c r="AM88" i="12" s="1"/>
  <c r="AN88" i="12" s="1"/>
  <c r="AO88" i="12" s="1"/>
  <c r="AP88" i="12" s="1"/>
  <c r="AQ88" i="12" s="1"/>
  <c r="AR88" i="12" s="1"/>
  <c r="AG87" i="12"/>
  <c r="AH87" i="12" s="1"/>
  <c r="AI87" i="12" s="1"/>
  <c r="AJ87" i="12" s="1"/>
  <c r="AK87" i="12" s="1"/>
  <c r="AL87" i="12" s="1"/>
  <c r="AM87" i="12" s="1"/>
  <c r="AN87" i="12" s="1"/>
  <c r="AO87" i="12" s="1"/>
  <c r="AP87" i="12" s="1"/>
  <c r="AQ87" i="12" s="1"/>
  <c r="AR87" i="12" s="1"/>
  <c r="AF86" i="12"/>
  <c r="AG86" i="12" s="1"/>
  <c r="AH86" i="12" s="1"/>
  <c r="AI86" i="12" s="1"/>
  <c r="AJ86" i="12" s="1"/>
  <c r="AK86" i="12" s="1"/>
  <c r="AL86" i="12" s="1"/>
  <c r="AM86" i="12" s="1"/>
  <c r="AN86" i="12" s="1"/>
  <c r="AO86" i="12" s="1"/>
  <c r="AP86" i="12" s="1"/>
  <c r="AQ86" i="12" s="1"/>
  <c r="AR86" i="12" s="1"/>
  <c r="AE85" i="12"/>
  <c r="AF85" i="12" s="1"/>
  <c r="AG85" i="12" s="1"/>
  <c r="AH85" i="12" s="1"/>
  <c r="AI85" i="12" s="1"/>
  <c r="AJ85" i="12" s="1"/>
  <c r="AK85" i="12" s="1"/>
  <c r="AL85" i="12" s="1"/>
  <c r="AM85" i="12" s="1"/>
  <c r="AN85" i="12" s="1"/>
  <c r="AO85" i="12" s="1"/>
  <c r="AP85" i="12" s="1"/>
  <c r="AQ85" i="12" s="1"/>
  <c r="AR85" i="12" s="1"/>
  <c r="AD84" i="12"/>
  <c r="AE84" i="12" s="1"/>
  <c r="AF84" i="12" s="1"/>
  <c r="AG84" i="12" s="1"/>
  <c r="AH84" i="12" s="1"/>
  <c r="AI84" i="12" s="1"/>
  <c r="AJ84" i="12" s="1"/>
  <c r="AK84" i="12" s="1"/>
  <c r="AL84" i="12" s="1"/>
  <c r="AM84" i="12" s="1"/>
  <c r="AN84" i="12" s="1"/>
  <c r="AO84" i="12" s="1"/>
  <c r="AP84" i="12" s="1"/>
  <c r="AQ84" i="12" s="1"/>
  <c r="AR84" i="12" s="1"/>
  <c r="AC83" i="12"/>
  <c r="AD83" i="12" s="1"/>
  <c r="AE83" i="12" s="1"/>
  <c r="AF83" i="12" s="1"/>
  <c r="AG83" i="12" s="1"/>
  <c r="AH83" i="12" s="1"/>
  <c r="AI83" i="12" s="1"/>
  <c r="AJ83" i="12" s="1"/>
  <c r="AK83" i="12" s="1"/>
  <c r="AL83" i="12" s="1"/>
  <c r="AM83" i="12" s="1"/>
  <c r="AN83" i="12" s="1"/>
  <c r="AO83" i="12" s="1"/>
  <c r="AP83" i="12" s="1"/>
  <c r="AQ83" i="12" s="1"/>
  <c r="AR83" i="12" s="1"/>
  <c r="AB82" i="12"/>
  <c r="AC82" i="12" s="1"/>
  <c r="AD82" i="12" s="1"/>
  <c r="AE82" i="12" s="1"/>
  <c r="AF82" i="12" s="1"/>
  <c r="AG82" i="12" s="1"/>
  <c r="AH82" i="12" s="1"/>
  <c r="AI82" i="12" s="1"/>
  <c r="AJ82" i="12" s="1"/>
  <c r="AK82" i="12" s="1"/>
  <c r="AL82" i="12" s="1"/>
  <c r="AM82" i="12" s="1"/>
  <c r="AN82" i="12" s="1"/>
  <c r="AO82" i="12" s="1"/>
  <c r="AP82" i="12" s="1"/>
  <c r="AQ82" i="12" s="1"/>
  <c r="AR82" i="12" s="1"/>
  <c r="AA81" i="12"/>
  <c r="AB81" i="12" s="1"/>
  <c r="AC81" i="12" s="1"/>
  <c r="AD81" i="12" s="1"/>
  <c r="AE81" i="12" s="1"/>
  <c r="AF81" i="12" s="1"/>
  <c r="AG81" i="12" s="1"/>
  <c r="AH81" i="12" s="1"/>
  <c r="AI81" i="12" s="1"/>
  <c r="AJ81" i="12" s="1"/>
  <c r="AK81" i="12" s="1"/>
  <c r="AL81" i="12" s="1"/>
  <c r="AM81" i="12" s="1"/>
  <c r="AN81" i="12" s="1"/>
  <c r="AO81" i="12" s="1"/>
  <c r="AP81" i="12" s="1"/>
  <c r="AQ81" i="12" s="1"/>
  <c r="AR81" i="12" s="1"/>
  <c r="Z80" i="12"/>
  <c r="AA80" i="12" s="1"/>
  <c r="AB80" i="12" s="1"/>
  <c r="AC80" i="12" s="1"/>
  <c r="AD80" i="12" s="1"/>
  <c r="AE80" i="12" s="1"/>
  <c r="AF80" i="12" s="1"/>
  <c r="AG80" i="12" s="1"/>
  <c r="AH80" i="12" s="1"/>
  <c r="AI80" i="12" s="1"/>
  <c r="AJ80" i="12" s="1"/>
  <c r="AK80" i="12" s="1"/>
  <c r="AL80" i="12" s="1"/>
  <c r="AM80" i="12" s="1"/>
  <c r="AN80" i="12" s="1"/>
  <c r="AO80" i="12" s="1"/>
  <c r="AP80" i="12" s="1"/>
  <c r="AQ80" i="12" s="1"/>
  <c r="AR80" i="12" s="1"/>
  <c r="Y79" i="12"/>
  <c r="Z79" i="12" s="1"/>
  <c r="AA79" i="12" s="1"/>
  <c r="AB79" i="12" s="1"/>
  <c r="AC79" i="12" s="1"/>
  <c r="AD79" i="12" s="1"/>
  <c r="AE79" i="12" s="1"/>
  <c r="AF79" i="12" s="1"/>
  <c r="AG79" i="12" s="1"/>
  <c r="AH79" i="12" s="1"/>
  <c r="AI79" i="12" s="1"/>
  <c r="AJ79" i="12" s="1"/>
  <c r="AK79" i="12" s="1"/>
  <c r="AL79" i="12" s="1"/>
  <c r="AM79" i="12" s="1"/>
  <c r="AN79" i="12" s="1"/>
  <c r="AO79" i="12" s="1"/>
  <c r="AP79" i="12" s="1"/>
  <c r="AQ79" i="12" s="1"/>
  <c r="AR79" i="12" s="1"/>
  <c r="X78" i="12"/>
  <c r="Y78" i="12" s="1"/>
  <c r="Z78" i="12" s="1"/>
  <c r="AA78" i="12" s="1"/>
  <c r="AB78" i="12" s="1"/>
  <c r="AC78" i="12" s="1"/>
  <c r="AD78" i="12" s="1"/>
  <c r="AE78" i="12" s="1"/>
  <c r="AF78" i="12" s="1"/>
  <c r="AG78" i="12" s="1"/>
  <c r="AH78" i="12" s="1"/>
  <c r="AI78" i="12" s="1"/>
  <c r="AJ78" i="12" s="1"/>
  <c r="AK78" i="12" s="1"/>
  <c r="AL78" i="12" s="1"/>
  <c r="AM78" i="12" s="1"/>
  <c r="AN78" i="12" s="1"/>
  <c r="AO78" i="12" s="1"/>
  <c r="AP78" i="12" s="1"/>
  <c r="AQ78" i="12" s="1"/>
  <c r="AR78" i="12" s="1"/>
  <c r="W77" i="12"/>
  <c r="X77" i="12" s="1"/>
  <c r="Y77" i="12" s="1"/>
  <c r="Z77" i="12" s="1"/>
  <c r="AA77" i="12" s="1"/>
  <c r="AB77" i="12" s="1"/>
  <c r="AC77" i="12" s="1"/>
  <c r="AD77" i="12" s="1"/>
  <c r="AE77" i="12" s="1"/>
  <c r="AF77" i="12" s="1"/>
  <c r="AG77" i="12" s="1"/>
  <c r="AH77" i="12" s="1"/>
  <c r="AI77" i="12" s="1"/>
  <c r="AJ77" i="12" s="1"/>
  <c r="AK77" i="12" s="1"/>
  <c r="AL77" i="12" s="1"/>
  <c r="AM77" i="12" s="1"/>
  <c r="AN77" i="12" s="1"/>
  <c r="AO77" i="12" s="1"/>
  <c r="AP77" i="12" s="1"/>
  <c r="AQ77" i="12" s="1"/>
  <c r="AR77" i="12" s="1"/>
  <c r="V76" i="12"/>
  <c r="W76" i="12" s="1"/>
  <c r="X76" i="12" s="1"/>
  <c r="Y76" i="12" s="1"/>
  <c r="Z76" i="12" s="1"/>
  <c r="AA76" i="12" s="1"/>
  <c r="AB76" i="12" s="1"/>
  <c r="AC76" i="12" s="1"/>
  <c r="AD76" i="12" s="1"/>
  <c r="AE76" i="12" s="1"/>
  <c r="AF76" i="12" s="1"/>
  <c r="AG76" i="12" s="1"/>
  <c r="AH76" i="12" s="1"/>
  <c r="AI76" i="12" s="1"/>
  <c r="AJ76" i="12" s="1"/>
  <c r="AK76" i="12" s="1"/>
  <c r="AL76" i="12" s="1"/>
  <c r="AM76" i="12" s="1"/>
  <c r="AN76" i="12" s="1"/>
  <c r="AO76" i="12" s="1"/>
  <c r="AP76" i="12" s="1"/>
  <c r="AQ76" i="12" s="1"/>
  <c r="AR76" i="12" s="1"/>
  <c r="U75" i="12"/>
  <c r="V75" i="12" s="1"/>
  <c r="W75" i="12" s="1"/>
  <c r="X75" i="12" s="1"/>
  <c r="Y75" i="12" s="1"/>
  <c r="Z75" i="12" s="1"/>
  <c r="AA75" i="12" s="1"/>
  <c r="AB75" i="12" s="1"/>
  <c r="AC75" i="12" s="1"/>
  <c r="AD75" i="12" s="1"/>
  <c r="AE75" i="12" s="1"/>
  <c r="AF75" i="12" s="1"/>
  <c r="AG75" i="12" s="1"/>
  <c r="AH75" i="12" s="1"/>
  <c r="AI75" i="12" s="1"/>
  <c r="AJ75" i="12" s="1"/>
  <c r="AK75" i="12" s="1"/>
  <c r="AL75" i="12" s="1"/>
  <c r="AM75" i="12" s="1"/>
  <c r="AN75" i="12" s="1"/>
  <c r="AO75" i="12" s="1"/>
  <c r="AP75" i="12" s="1"/>
  <c r="AQ75" i="12" s="1"/>
  <c r="AR75" i="12" s="1"/>
  <c r="T74" i="12"/>
  <c r="U74" i="12" s="1"/>
  <c r="V74" i="12" s="1"/>
  <c r="W74" i="12" s="1"/>
  <c r="X74" i="12" s="1"/>
  <c r="Y74" i="12" s="1"/>
  <c r="Z74" i="12" s="1"/>
  <c r="AA74" i="12" s="1"/>
  <c r="AB74" i="12" s="1"/>
  <c r="AC74" i="12" s="1"/>
  <c r="AD74" i="12" s="1"/>
  <c r="AE74" i="12" s="1"/>
  <c r="AF74" i="12" s="1"/>
  <c r="AG74" i="12" s="1"/>
  <c r="AH74" i="12" s="1"/>
  <c r="AI74" i="12" s="1"/>
  <c r="AJ74" i="12" s="1"/>
  <c r="AK74" i="12" s="1"/>
  <c r="AL74" i="12" s="1"/>
  <c r="AM74" i="12" s="1"/>
  <c r="AN74" i="12" s="1"/>
  <c r="AO74" i="12" s="1"/>
  <c r="AP74" i="12" s="1"/>
  <c r="AQ74" i="12" s="1"/>
  <c r="AR74" i="12" s="1"/>
  <c r="S73" i="12"/>
  <c r="T73" i="12" s="1"/>
  <c r="U73" i="12" s="1"/>
  <c r="V73" i="12" s="1"/>
  <c r="W73" i="12" s="1"/>
  <c r="X73" i="12" s="1"/>
  <c r="Y73" i="12" s="1"/>
  <c r="Z73" i="12" s="1"/>
  <c r="AA73" i="12" s="1"/>
  <c r="AB73" i="12" s="1"/>
  <c r="AC73" i="12" s="1"/>
  <c r="AD73" i="12" s="1"/>
  <c r="AE73" i="12" s="1"/>
  <c r="AF73" i="12" s="1"/>
  <c r="AG73" i="12" s="1"/>
  <c r="AH73" i="12" s="1"/>
  <c r="AI73" i="12" s="1"/>
  <c r="AJ73" i="12" s="1"/>
  <c r="AK73" i="12" s="1"/>
  <c r="AL73" i="12" s="1"/>
  <c r="AM73" i="12" s="1"/>
  <c r="AN73" i="12" s="1"/>
  <c r="AO73" i="12" s="1"/>
  <c r="AP73" i="12" s="1"/>
  <c r="AQ73" i="12" s="1"/>
  <c r="AR73" i="12" s="1"/>
  <c r="R72" i="12"/>
  <c r="S72" i="12" s="1"/>
  <c r="T72" i="12" s="1"/>
  <c r="U72" i="12" s="1"/>
  <c r="V72" i="12" s="1"/>
  <c r="W72" i="12" s="1"/>
  <c r="X72" i="12" s="1"/>
  <c r="Y72" i="12" s="1"/>
  <c r="Z72" i="12" s="1"/>
  <c r="AA72" i="12" s="1"/>
  <c r="AB72" i="12" s="1"/>
  <c r="AC72" i="12" s="1"/>
  <c r="AD72" i="12" s="1"/>
  <c r="AE72" i="12" s="1"/>
  <c r="AF72" i="12" s="1"/>
  <c r="AG72" i="12" s="1"/>
  <c r="AH72" i="12" s="1"/>
  <c r="AI72" i="12" s="1"/>
  <c r="AJ72" i="12" s="1"/>
  <c r="AK72" i="12" s="1"/>
  <c r="AL72" i="12" s="1"/>
  <c r="AM72" i="12" s="1"/>
  <c r="AN72" i="12" s="1"/>
  <c r="AO72" i="12" s="1"/>
  <c r="AP72" i="12" s="1"/>
  <c r="AQ72" i="12" s="1"/>
  <c r="AR72" i="12" s="1"/>
  <c r="Q71" i="12"/>
  <c r="R71" i="12" s="1"/>
  <c r="S71" i="12" s="1"/>
  <c r="T71" i="12" s="1"/>
  <c r="U71" i="12" s="1"/>
  <c r="V71" i="12" s="1"/>
  <c r="W71" i="12" s="1"/>
  <c r="X71" i="12" s="1"/>
  <c r="Y71" i="12" s="1"/>
  <c r="Z71" i="12" s="1"/>
  <c r="AA71" i="12" s="1"/>
  <c r="AB71" i="12" s="1"/>
  <c r="AC71" i="12" s="1"/>
  <c r="AD71" i="12" s="1"/>
  <c r="AE71" i="12" s="1"/>
  <c r="AF71" i="12" s="1"/>
  <c r="AG71" i="12" s="1"/>
  <c r="AH71" i="12" s="1"/>
  <c r="AI71" i="12" s="1"/>
  <c r="AJ71" i="12" s="1"/>
  <c r="AK71" i="12" s="1"/>
  <c r="AL71" i="12" s="1"/>
  <c r="AM71" i="12" s="1"/>
  <c r="AN71" i="12" s="1"/>
  <c r="AO71" i="12" s="1"/>
  <c r="AP71" i="12" s="1"/>
  <c r="AQ71" i="12" s="1"/>
  <c r="AR71" i="12" s="1"/>
  <c r="P70" i="12"/>
  <c r="Q70" i="12" s="1"/>
  <c r="R70" i="12" s="1"/>
  <c r="S70" i="12" s="1"/>
  <c r="T70" i="12" s="1"/>
  <c r="U70" i="12" s="1"/>
  <c r="V70" i="12" s="1"/>
  <c r="W70" i="12" s="1"/>
  <c r="X70" i="12" s="1"/>
  <c r="Y70" i="12" s="1"/>
  <c r="Z70" i="12" s="1"/>
  <c r="AA70" i="12" s="1"/>
  <c r="AB70" i="12" s="1"/>
  <c r="AC70" i="12" s="1"/>
  <c r="AD70" i="12" s="1"/>
  <c r="AE70" i="12" s="1"/>
  <c r="AF70" i="12" s="1"/>
  <c r="AG70" i="12" s="1"/>
  <c r="AH70" i="12" s="1"/>
  <c r="AI70" i="12" s="1"/>
  <c r="AJ70" i="12" s="1"/>
  <c r="AK70" i="12" s="1"/>
  <c r="AL70" i="12" s="1"/>
  <c r="AM70" i="12" s="1"/>
  <c r="AN70" i="12" s="1"/>
  <c r="AO70" i="12" s="1"/>
  <c r="AP70" i="12" s="1"/>
  <c r="AQ70" i="12" s="1"/>
  <c r="AR70" i="12" s="1"/>
  <c r="O69" i="12"/>
  <c r="P69" i="12" s="1"/>
  <c r="Q69" i="12" s="1"/>
  <c r="R69" i="12" s="1"/>
  <c r="S69" i="12" s="1"/>
  <c r="T69" i="12" s="1"/>
  <c r="U69" i="12" s="1"/>
  <c r="V69" i="12" s="1"/>
  <c r="W69" i="12" s="1"/>
  <c r="X69" i="12" s="1"/>
  <c r="Y69" i="12" s="1"/>
  <c r="Z69" i="12" s="1"/>
  <c r="AA69" i="12" s="1"/>
  <c r="AB69" i="12" s="1"/>
  <c r="AC69" i="12" s="1"/>
  <c r="AD69" i="12" s="1"/>
  <c r="AE69" i="12" s="1"/>
  <c r="AF69" i="12" s="1"/>
  <c r="AG69" i="12" s="1"/>
  <c r="AH69" i="12" s="1"/>
  <c r="AI69" i="12" s="1"/>
  <c r="AJ69" i="12" s="1"/>
  <c r="AK69" i="12" s="1"/>
  <c r="AL69" i="12" s="1"/>
  <c r="AM69" i="12" s="1"/>
  <c r="AN69" i="12" s="1"/>
  <c r="AO69" i="12" s="1"/>
  <c r="AP69" i="12" s="1"/>
  <c r="AQ69" i="12" s="1"/>
  <c r="AR69" i="12" s="1"/>
  <c r="N68" i="12"/>
  <c r="O68" i="12" s="1"/>
  <c r="P68" i="12" s="1"/>
  <c r="Q68" i="12" s="1"/>
  <c r="R68" i="12" s="1"/>
  <c r="S68" i="12" s="1"/>
  <c r="T68" i="12" s="1"/>
  <c r="U68" i="12" s="1"/>
  <c r="V68" i="12" s="1"/>
  <c r="W68" i="12" s="1"/>
  <c r="X68" i="12" s="1"/>
  <c r="Y68" i="12" s="1"/>
  <c r="Z68" i="12" s="1"/>
  <c r="AA68" i="12" s="1"/>
  <c r="AB68" i="12" s="1"/>
  <c r="AC68" i="12" s="1"/>
  <c r="AD68" i="12" s="1"/>
  <c r="AE68" i="12" s="1"/>
  <c r="AF68" i="12" s="1"/>
  <c r="AG68" i="12" s="1"/>
  <c r="AH68" i="12" s="1"/>
  <c r="AI68" i="12" s="1"/>
  <c r="AJ68" i="12" s="1"/>
  <c r="AK68" i="12" s="1"/>
  <c r="AL68" i="12" s="1"/>
  <c r="AM68" i="12" s="1"/>
  <c r="AN68" i="12" s="1"/>
  <c r="AO68" i="12" s="1"/>
  <c r="AP68" i="12" s="1"/>
  <c r="AQ68" i="12" s="1"/>
  <c r="AR68" i="12" s="1"/>
  <c r="M67" i="12"/>
  <c r="N67" i="12" s="1"/>
  <c r="O67" i="12" s="1"/>
  <c r="P67" i="12" s="1"/>
  <c r="Q67" i="12" s="1"/>
  <c r="R67" i="12" s="1"/>
  <c r="S67" i="12" s="1"/>
  <c r="T67" i="12" s="1"/>
  <c r="U67" i="12" s="1"/>
  <c r="V67" i="12" s="1"/>
  <c r="W67" i="12" s="1"/>
  <c r="X67" i="12" s="1"/>
  <c r="Y67" i="12" s="1"/>
  <c r="Z67" i="12" s="1"/>
  <c r="AA67" i="12" s="1"/>
  <c r="AB67" i="12" s="1"/>
  <c r="AC67" i="12" s="1"/>
  <c r="AD67" i="12" s="1"/>
  <c r="AE67" i="12" s="1"/>
  <c r="AF67" i="12" s="1"/>
  <c r="AG67" i="12" s="1"/>
  <c r="AH67" i="12" s="1"/>
  <c r="AI67" i="12" s="1"/>
  <c r="AJ67" i="12" s="1"/>
  <c r="AK67" i="12" s="1"/>
  <c r="AL67" i="12" s="1"/>
  <c r="AM67" i="12" s="1"/>
  <c r="AN67" i="12" s="1"/>
  <c r="AO67" i="12" s="1"/>
  <c r="AP67" i="12" s="1"/>
  <c r="AQ67" i="12" s="1"/>
  <c r="AR67" i="12" s="1"/>
  <c r="L66" i="12"/>
  <c r="M66" i="12" s="1"/>
  <c r="N66" i="12" s="1"/>
  <c r="O66" i="12" s="1"/>
  <c r="P66" i="12" s="1"/>
  <c r="Q66" i="12" s="1"/>
  <c r="R66" i="12" s="1"/>
  <c r="S66" i="12" s="1"/>
  <c r="T66" i="12" s="1"/>
  <c r="U66" i="12" s="1"/>
  <c r="V66" i="12" s="1"/>
  <c r="W66" i="12" s="1"/>
  <c r="X66" i="12" s="1"/>
  <c r="Y66" i="12" s="1"/>
  <c r="Z66" i="12" s="1"/>
  <c r="AA66" i="12" s="1"/>
  <c r="AB66" i="12" s="1"/>
  <c r="AC66" i="12" s="1"/>
  <c r="AD66" i="12" s="1"/>
  <c r="AE66" i="12" s="1"/>
  <c r="AF66" i="12" s="1"/>
  <c r="AG66" i="12" s="1"/>
  <c r="AH66" i="12" s="1"/>
  <c r="AI66" i="12" s="1"/>
  <c r="AJ66" i="12" s="1"/>
  <c r="AK66" i="12" s="1"/>
  <c r="AL66" i="12" s="1"/>
  <c r="AM66" i="12" s="1"/>
  <c r="AN66" i="12" s="1"/>
  <c r="AO66" i="12" s="1"/>
  <c r="AP66" i="12" s="1"/>
  <c r="AQ66" i="12" s="1"/>
  <c r="AR66" i="12" s="1"/>
  <c r="K65" i="12"/>
  <c r="L65" i="12" s="1"/>
  <c r="M65" i="12" s="1"/>
  <c r="N65" i="12" s="1"/>
  <c r="O65" i="12" s="1"/>
  <c r="P65" i="12" s="1"/>
  <c r="Q65" i="12" s="1"/>
  <c r="R65" i="12" s="1"/>
  <c r="S65" i="12" s="1"/>
  <c r="T65" i="12" s="1"/>
  <c r="U65" i="12" s="1"/>
  <c r="V65" i="12" s="1"/>
  <c r="W65" i="12" s="1"/>
  <c r="X65" i="12" s="1"/>
  <c r="Y65" i="12" s="1"/>
  <c r="Z65" i="12" s="1"/>
  <c r="AA65" i="12" s="1"/>
  <c r="AB65" i="12" s="1"/>
  <c r="AC65" i="12" s="1"/>
  <c r="AD65" i="12" s="1"/>
  <c r="AE65" i="12" s="1"/>
  <c r="AF65" i="12" s="1"/>
  <c r="AG65" i="12" s="1"/>
  <c r="AH65" i="12" s="1"/>
  <c r="AI65" i="12" s="1"/>
  <c r="AJ65" i="12" s="1"/>
  <c r="AK65" i="12" s="1"/>
  <c r="AL65" i="12" s="1"/>
  <c r="AM65" i="12" s="1"/>
  <c r="AN65" i="12" s="1"/>
  <c r="AO65" i="12" s="1"/>
  <c r="AP65" i="12" s="1"/>
  <c r="AQ65" i="12" s="1"/>
  <c r="AR65" i="12" s="1"/>
  <c r="J64" i="12"/>
  <c r="K64" i="12" s="1"/>
  <c r="L64" i="12" s="1"/>
  <c r="M64" i="12" s="1"/>
  <c r="N64" i="12" s="1"/>
  <c r="O64" i="12" s="1"/>
  <c r="P64" i="12" s="1"/>
  <c r="Q64" i="12" s="1"/>
  <c r="R64" i="12" s="1"/>
  <c r="S64" i="12" s="1"/>
  <c r="T64" i="12" s="1"/>
  <c r="U64" i="12" s="1"/>
  <c r="V64" i="12" s="1"/>
  <c r="W64" i="12" s="1"/>
  <c r="X64" i="12" s="1"/>
  <c r="Y64" i="12" s="1"/>
  <c r="Z64" i="12" s="1"/>
  <c r="AA64" i="12" s="1"/>
  <c r="AB64" i="12" s="1"/>
  <c r="AC64" i="12" s="1"/>
  <c r="AD64" i="12" s="1"/>
  <c r="AE64" i="12" s="1"/>
  <c r="AF64" i="12" s="1"/>
  <c r="AG64" i="12" s="1"/>
  <c r="AH64" i="12" s="1"/>
  <c r="AI64" i="12" s="1"/>
  <c r="AJ64" i="12" s="1"/>
  <c r="AK64" i="12" s="1"/>
  <c r="AL64" i="12" s="1"/>
  <c r="AM64" i="12" s="1"/>
  <c r="AN64" i="12" s="1"/>
  <c r="AO64" i="12" s="1"/>
  <c r="AP64" i="12" s="1"/>
  <c r="AQ64" i="12" s="1"/>
  <c r="AR64" i="12" s="1"/>
  <c r="I63" i="12"/>
  <c r="B43"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R32" i="12"/>
  <c r="Q32" i="12"/>
  <c r="P32" i="12"/>
  <c r="O32" i="12"/>
  <c r="N32" i="12"/>
  <c r="M32" i="12"/>
  <c r="L32" i="12"/>
  <c r="K32" i="12"/>
  <c r="J32" i="12"/>
  <c r="I32"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R26" i="12"/>
  <c r="Q26" i="12"/>
  <c r="P26" i="12"/>
  <c r="O26" i="12"/>
  <c r="N26" i="12"/>
  <c r="M26" i="12"/>
  <c r="L26" i="12"/>
  <c r="K26" i="12"/>
  <c r="J26" i="12"/>
  <c r="I26" i="12"/>
  <c r="I23" i="12"/>
  <c r="I33" i="12" s="1"/>
  <c r="BE22" i="12"/>
  <c r="BD22" i="12"/>
  <c r="BC22" i="12"/>
  <c r="BB22" i="12"/>
  <c r="BA22" i="12"/>
  <c r="AZ22" i="12"/>
  <c r="AY22" i="12"/>
  <c r="AX22" i="12"/>
  <c r="AW22" i="12"/>
  <c r="AV22" i="12"/>
  <c r="AU22" i="12"/>
  <c r="AT22" i="12"/>
  <c r="AT21" i="12"/>
  <c r="BG21" i="12" s="1"/>
  <c r="G13" i="12"/>
  <c r="G12" i="12"/>
  <c r="G10" i="12"/>
  <c r="G14" i="12" s="1"/>
  <c r="I4" i="12"/>
  <c r="I107" i="12" s="1"/>
  <c r="J107" i="12" s="1"/>
  <c r="K107" i="12" s="1"/>
  <c r="L107" i="12" s="1"/>
  <c r="M107" i="12" s="1"/>
  <c r="N107" i="12" s="1"/>
  <c r="O107" i="12" s="1"/>
  <c r="P107" i="12" s="1"/>
  <c r="Q107" i="12" s="1"/>
  <c r="R107" i="12" s="1"/>
  <c r="S107" i="12" s="1"/>
  <c r="T107" i="12" s="1"/>
  <c r="U107" i="12" s="1"/>
  <c r="V107" i="12" s="1"/>
  <c r="W107" i="12" s="1"/>
  <c r="X107" i="12" s="1"/>
  <c r="Y107" i="12" s="1"/>
  <c r="Z107" i="12" s="1"/>
  <c r="AA107" i="12" s="1"/>
  <c r="AB107" i="12" s="1"/>
  <c r="AC107" i="12" s="1"/>
  <c r="AD107" i="12" s="1"/>
  <c r="AE107" i="12" s="1"/>
  <c r="AF107" i="12" s="1"/>
  <c r="AG107" i="12" s="1"/>
  <c r="AH107" i="12" s="1"/>
  <c r="AI107" i="12" s="1"/>
  <c r="AJ107" i="12" s="1"/>
  <c r="AK107" i="12" s="1"/>
  <c r="AL107" i="12" s="1"/>
  <c r="AM107" i="12" s="1"/>
  <c r="AN107" i="12" s="1"/>
  <c r="AO107" i="12" s="1"/>
  <c r="AP107" i="12" s="1"/>
  <c r="AQ107" i="12" s="1"/>
  <c r="AR107" i="12" s="1"/>
  <c r="BK1" i="12"/>
  <c r="BD83" i="2"/>
  <c r="BC83" i="2"/>
  <c r="BB83" i="2"/>
  <c r="BA83" i="2"/>
  <c r="BF80" i="2"/>
  <c r="AS80" i="2"/>
  <c r="H80" i="2"/>
  <c r="AQ78" i="2"/>
  <c r="AP78" i="2"/>
  <c r="AO78" i="2"/>
  <c r="AN78" i="2"/>
  <c r="AM78" i="2"/>
  <c r="AL78" i="2"/>
  <c r="AK78" i="2"/>
  <c r="AJ78" i="2"/>
  <c r="AI78" i="2"/>
  <c r="AH78" i="2"/>
  <c r="AG78" i="2"/>
  <c r="AF78" i="2"/>
  <c r="AE78" i="2"/>
  <c r="AD78" i="2"/>
  <c r="AC78" i="2"/>
  <c r="AB78" i="2"/>
  <c r="AA78" i="2"/>
  <c r="Z78" i="2"/>
  <c r="Y78" i="2"/>
  <c r="X78" i="2"/>
  <c r="W78" i="2"/>
  <c r="V78" i="2"/>
  <c r="U78" i="2"/>
  <c r="T78" i="2"/>
  <c r="S78" i="2"/>
  <c r="R78" i="2"/>
  <c r="Q78" i="2"/>
  <c r="P78" i="2"/>
  <c r="O78" i="2"/>
  <c r="N78" i="2"/>
  <c r="M78" i="2"/>
  <c r="L78" i="2"/>
  <c r="K78" i="2"/>
  <c r="J78" i="2"/>
  <c r="I78" i="2"/>
  <c r="H78" i="2"/>
  <c r="BD77" i="2"/>
  <c r="BC77" i="2"/>
  <c r="BB77" i="2"/>
  <c r="BA77" i="2"/>
  <c r="AZ77" i="2"/>
  <c r="AY77" i="2"/>
  <c r="AX77" i="2"/>
  <c r="AW77" i="2"/>
  <c r="AV77" i="2"/>
  <c r="AU77" i="2"/>
  <c r="AT77" i="2"/>
  <c r="AS77" i="2"/>
  <c r="AQ75" i="2"/>
  <c r="AP75" i="2"/>
  <c r="AO75" i="2"/>
  <c r="AN75" i="2"/>
  <c r="AM75" i="2"/>
  <c r="AL75" i="2"/>
  <c r="AK75" i="2"/>
  <c r="AJ75" i="2"/>
  <c r="AI75" i="2"/>
  <c r="AH75" i="2"/>
  <c r="AG75" i="2"/>
  <c r="AF75" i="2"/>
  <c r="AE75" i="2"/>
  <c r="AD75" i="2"/>
  <c r="AC75" i="2"/>
  <c r="AB75" i="2"/>
  <c r="AA75" i="2"/>
  <c r="Z75" i="2"/>
  <c r="Y75" i="2"/>
  <c r="X75" i="2"/>
  <c r="W75" i="2"/>
  <c r="V75" i="2"/>
  <c r="U75" i="2"/>
  <c r="T75" i="2"/>
  <c r="S75" i="2"/>
  <c r="R75" i="2"/>
  <c r="Q75" i="2"/>
  <c r="P75" i="2"/>
  <c r="O75" i="2"/>
  <c r="N75" i="2"/>
  <c r="M75" i="2"/>
  <c r="L75" i="2"/>
  <c r="K75" i="2"/>
  <c r="J75" i="2"/>
  <c r="I75" i="2"/>
  <c r="H75" i="2"/>
  <c r="BD74" i="2"/>
  <c r="BC74" i="2"/>
  <c r="BB74" i="2"/>
  <c r="BA74" i="2"/>
  <c r="AZ74" i="2"/>
  <c r="AY74" i="2"/>
  <c r="AX74" i="2"/>
  <c r="AW74" i="2"/>
  <c r="AV74" i="2"/>
  <c r="AU74" i="2"/>
  <c r="AT74" i="2"/>
  <c r="AS74" i="2"/>
  <c r="AQ71" i="2"/>
  <c r="AP71" i="2"/>
  <c r="AO71" i="2"/>
  <c r="AN71" i="2"/>
  <c r="AM71" i="2"/>
  <c r="AL71" i="2"/>
  <c r="AK71" i="2"/>
  <c r="AJ71" i="2"/>
  <c r="AI71" i="2"/>
  <c r="AH71" i="2"/>
  <c r="AG71" i="2"/>
  <c r="AF71" i="2"/>
  <c r="AE71" i="2"/>
  <c r="AD71" i="2"/>
  <c r="AC71" i="2"/>
  <c r="AB71" i="2"/>
  <c r="AA71" i="2"/>
  <c r="Z71" i="2"/>
  <c r="Y71" i="2"/>
  <c r="X71" i="2"/>
  <c r="W71" i="2"/>
  <c r="V71" i="2"/>
  <c r="U71" i="2"/>
  <c r="T71" i="2"/>
  <c r="S71" i="2"/>
  <c r="R71" i="2"/>
  <c r="Q71" i="2"/>
  <c r="P71" i="2"/>
  <c r="O71" i="2"/>
  <c r="N71" i="2"/>
  <c r="M71" i="2"/>
  <c r="L71" i="2"/>
  <c r="K71" i="2"/>
  <c r="J71" i="2"/>
  <c r="I71" i="2"/>
  <c r="H71" i="2"/>
  <c r="B71" i="2"/>
  <c r="B70" i="2"/>
  <c r="B69" i="2"/>
  <c r="AQ68" i="2"/>
  <c r="AP68" i="2"/>
  <c r="AO68" i="2"/>
  <c r="AN68" i="2"/>
  <c r="AM68" i="2"/>
  <c r="AL68" i="2"/>
  <c r="AK68" i="2"/>
  <c r="AJ68" i="2"/>
  <c r="AI68" i="2"/>
  <c r="AH68" i="2"/>
  <c r="AG68" i="2"/>
  <c r="AF68" i="2"/>
  <c r="AE68" i="2"/>
  <c r="AD68" i="2"/>
  <c r="AC68" i="2"/>
  <c r="AB68" i="2"/>
  <c r="AA68" i="2"/>
  <c r="Z68" i="2"/>
  <c r="Y68" i="2"/>
  <c r="X68" i="2"/>
  <c r="W68" i="2"/>
  <c r="V68" i="2"/>
  <c r="U68" i="2"/>
  <c r="T68" i="2"/>
  <c r="S68" i="2"/>
  <c r="R68" i="2"/>
  <c r="Q68" i="2"/>
  <c r="P68" i="2"/>
  <c r="O68" i="2"/>
  <c r="N68" i="2"/>
  <c r="M68" i="2"/>
  <c r="L68" i="2"/>
  <c r="K68" i="2"/>
  <c r="J68" i="2"/>
  <c r="I68" i="2"/>
  <c r="H68" i="2"/>
  <c r="B68" i="2"/>
  <c r="B67" i="2"/>
  <c r="AQ65" i="2"/>
  <c r="AP65" i="2"/>
  <c r="AO65" i="2"/>
  <c r="AN65" i="2"/>
  <c r="AM65" i="2"/>
  <c r="AL65" i="2"/>
  <c r="AK65" i="2"/>
  <c r="AJ65" i="2"/>
  <c r="AI65" i="2"/>
  <c r="AH65" i="2"/>
  <c r="AG65" i="2"/>
  <c r="AF65" i="2"/>
  <c r="AE65" i="2"/>
  <c r="AD65" i="2"/>
  <c r="AC65" i="2"/>
  <c r="AB65" i="2"/>
  <c r="AA65" i="2"/>
  <c r="Z65" i="2"/>
  <c r="Y65" i="2"/>
  <c r="X65" i="2"/>
  <c r="W65" i="2"/>
  <c r="V65" i="2"/>
  <c r="U65" i="2"/>
  <c r="T65" i="2"/>
  <c r="S65" i="2"/>
  <c r="R65" i="2"/>
  <c r="Q65" i="2"/>
  <c r="P65" i="2"/>
  <c r="O65" i="2"/>
  <c r="N65" i="2"/>
  <c r="M65" i="2"/>
  <c r="L65" i="2"/>
  <c r="K65" i="2"/>
  <c r="J65" i="2"/>
  <c r="I65" i="2"/>
  <c r="H65" i="2"/>
  <c r="H40" i="2" s="1"/>
  <c r="H59" i="2"/>
  <c r="I59" i="2" s="1"/>
  <c r="J59" i="2" s="1"/>
  <c r="H56" i="2"/>
  <c r="I56" i="2" s="1"/>
  <c r="G48" i="2"/>
  <c r="BD47" i="2"/>
  <c r="BH47" i="2" s="1"/>
  <c r="BC47" i="2"/>
  <c r="BB47" i="2"/>
  <c r="BA47" i="2"/>
  <c r="AZ47" i="2"/>
  <c r="BG47" i="2" s="1"/>
  <c r="AY47" i="2"/>
  <c r="AX47" i="2"/>
  <c r="AW47" i="2"/>
  <c r="AV47" i="2"/>
  <c r="BF47" i="2" s="1"/>
  <c r="AU47" i="2"/>
  <c r="AT47" i="2"/>
  <c r="AS47" i="2"/>
  <c r="G42" i="2"/>
  <c r="BD41" i="2"/>
  <c r="BH41" i="2" s="1"/>
  <c r="BC41" i="2"/>
  <c r="BB41" i="2"/>
  <c r="BA41" i="2"/>
  <c r="AZ41" i="2"/>
  <c r="BG41" i="2" s="1"/>
  <c r="AY41" i="2"/>
  <c r="AX41" i="2"/>
  <c r="AW41" i="2"/>
  <c r="AV41" i="2"/>
  <c r="BF41" i="2" s="1"/>
  <c r="AU41" i="2"/>
  <c r="AT41" i="2"/>
  <c r="AS41" i="2"/>
  <c r="BD27" i="2"/>
  <c r="BC27" i="2"/>
  <c r="BB27" i="2"/>
  <c r="BA27" i="2"/>
  <c r="AZ27" i="2"/>
  <c r="AY27" i="2"/>
  <c r="AX27" i="2"/>
  <c r="AW27" i="2"/>
  <c r="AV27" i="2"/>
  <c r="AU27" i="2"/>
  <c r="AT27" i="2"/>
  <c r="AS27" i="2"/>
  <c r="BD23" i="2"/>
  <c r="BC23" i="2"/>
  <c r="BB23" i="2"/>
  <c r="BA23" i="2"/>
  <c r="AZ23" i="2"/>
  <c r="AY23" i="2"/>
  <c r="AX23" i="2"/>
  <c r="AW23" i="2"/>
  <c r="AV23" i="2"/>
  <c r="AU23" i="2"/>
  <c r="AT23" i="2"/>
  <c r="AS23" i="2"/>
  <c r="B17" i="2"/>
  <c r="B16" i="2"/>
  <c r="BF4" i="2"/>
  <c r="BG4" i="12" s="1"/>
  <c r="I4" i="2"/>
  <c r="J4" i="12" s="1"/>
  <c r="BF3" i="2"/>
  <c r="BG3" i="2" s="1"/>
  <c r="BH3" i="2" s="1"/>
  <c r="AS3" i="2"/>
  <c r="AS4" i="2" s="1"/>
  <c r="H3" i="2"/>
  <c r="G11" i="11" l="1"/>
  <c r="F15" i="11"/>
  <c r="G16" i="11"/>
  <c r="E67" i="11"/>
  <c r="M34" i="11"/>
  <c r="I40" i="2"/>
  <c r="G15" i="11"/>
  <c r="E73" i="11"/>
  <c r="AQ51" i="7"/>
  <c r="AX56" i="7"/>
  <c r="B14" i="2"/>
  <c r="C7" i="11"/>
  <c r="C12" i="11"/>
  <c r="K15" i="11"/>
  <c r="E54" i="11"/>
  <c r="E74" i="11"/>
  <c r="V155" i="12"/>
  <c r="AH155" i="12" s="1"/>
  <c r="F16" i="11"/>
  <c r="E28" i="11"/>
  <c r="E29" i="11"/>
  <c r="D74" i="11"/>
  <c r="L74" i="11"/>
  <c r="H45" i="5"/>
  <c r="T45" i="5"/>
  <c r="AF45" i="5"/>
  <c r="J15" i="11"/>
  <c r="D73" i="11"/>
  <c r="I90" i="11"/>
  <c r="F11" i="11"/>
  <c r="F73" i="11"/>
  <c r="J73" i="11"/>
  <c r="F74" i="11"/>
  <c r="C92" i="11"/>
  <c r="AA160" i="12"/>
  <c r="AB161" i="12"/>
  <c r="AC162" i="12"/>
  <c r="AC190" i="12" s="1"/>
  <c r="AD163" i="12"/>
  <c r="AD190" i="12" s="1"/>
  <c r="AE164" i="12"/>
  <c r="AF165" i="12"/>
  <c r="AF190" i="12" s="1"/>
  <c r="H13" i="11"/>
  <c r="C45" i="11"/>
  <c r="J53" i="11"/>
  <c r="C66" i="11"/>
  <c r="C73" i="11"/>
  <c r="G73" i="11"/>
  <c r="K73" i="11"/>
  <c r="C74" i="11"/>
  <c r="K74" i="11"/>
  <c r="C85" i="11"/>
  <c r="AZ51" i="7"/>
  <c r="J74" i="11"/>
  <c r="C88" i="11"/>
  <c r="AM160" i="12"/>
  <c r="AM190" i="12" s="1"/>
  <c r="AN161" i="12"/>
  <c r="AN190" i="12" s="1"/>
  <c r="AO162" i="12"/>
  <c r="AO190" i="12" s="1"/>
  <c r="AP163" i="12"/>
  <c r="AP190" i="12" s="1"/>
  <c r="AQ164" i="12"/>
  <c r="AQ190" i="12" s="1"/>
  <c r="AR165" i="12"/>
  <c r="AR190" i="12" s="1"/>
  <c r="D9" i="11"/>
  <c r="D12" i="11"/>
  <c r="E26" i="11"/>
  <c r="E32" i="11"/>
  <c r="C84" i="11"/>
  <c r="C90" i="11"/>
  <c r="BE36" i="4"/>
  <c r="AT34" i="7"/>
  <c r="I190" i="12"/>
  <c r="M74" i="11"/>
  <c r="D15" i="11"/>
  <c r="H15" i="11"/>
  <c r="H16" i="11"/>
  <c r="E50" i="11"/>
  <c r="I54" i="11"/>
  <c r="E66" i="11"/>
  <c r="F89" i="11"/>
  <c r="Z159" i="12"/>
  <c r="AL159" i="12" s="1"/>
  <c r="AL190" i="12" s="1"/>
  <c r="H17" i="11"/>
  <c r="AV68" i="2"/>
  <c r="AZ68" i="2"/>
  <c r="BD68" i="2"/>
  <c r="AU71" i="2"/>
  <c r="AY71" i="2"/>
  <c r="BC71" i="2"/>
  <c r="BH77" i="2"/>
  <c r="Y190" i="12"/>
  <c r="C8" i="11"/>
  <c r="H12" i="11"/>
  <c r="H14" i="11"/>
  <c r="E15" i="11"/>
  <c r="I15" i="11"/>
  <c r="C16" i="11"/>
  <c r="K16" i="11"/>
  <c r="E27" i="11"/>
  <c r="I31" i="11"/>
  <c r="G32" i="11"/>
  <c r="E48" i="11"/>
  <c r="E49" i="11"/>
  <c r="F50" i="11"/>
  <c r="E51" i="11"/>
  <c r="E52" i="11"/>
  <c r="E53" i="11"/>
  <c r="J54" i="11"/>
  <c r="E69" i="11"/>
  <c r="E70" i="11"/>
  <c r="E71" i="11"/>
  <c r="E72" i="11"/>
  <c r="I76" i="11"/>
  <c r="C87" i="11"/>
  <c r="G89" i="11"/>
  <c r="F90" i="11"/>
  <c r="G91" i="11"/>
  <c r="K92" i="11"/>
  <c r="BD47" i="6"/>
  <c r="AZ49" i="6"/>
  <c r="BB49" i="6"/>
  <c r="BE26" i="7"/>
  <c r="AQ34" i="7"/>
  <c r="AU34" i="7"/>
  <c r="AY34" i="7"/>
  <c r="AV51" i="7"/>
  <c r="AW55" i="7"/>
  <c r="AL146" i="12"/>
  <c r="L16" i="11"/>
  <c r="E47" i="11"/>
  <c r="I50" i="11"/>
  <c r="I51" i="11"/>
  <c r="I52" i="11"/>
  <c r="F53" i="11"/>
  <c r="M54" i="11"/>
  <c r="E68" i="11"/>
  <c r="F69" i="11"/>
  <c r="I70" i="11"/>
  <c r="I71" i="11"/>
  <c r="C86" i="11"/>
  <c r="AW41" i="4"/>
  <c r="AY15" i="5"/>
  <c r="BD16" i="5"/>
  <c r="BE16" i="5"/>
  <c r="BF16" i="5"/>
  <c r="AY35" i="7"/>
  <c r="AZ16" i="4"/>
  <c r="AZ19" i="4" s="1"/>
  <c r="AT3" i="2"/>
  <c r="AU3" i="2" s="1"/>
  <c r="AU4" i="2" s="1"/>
  <c r="I24" i="12"/>
  <c r="AY32" i="12"/>
  <c r="BC32" i="12"/>
  <c r="N112" i="12"/>
  <c r="N146" i="12" s="1"/>
  <c r="D16" i="10"/>
  <c r="F10" i="11"/>
  <c r="E12" i="11"/>
  <c r="F14" i="11"/>
  <c r="G28" i="11"/>
  <c r="C30" i="11"/>
  <c r="C31" i="11"/>
  <c r="K32" i="11"/>
  <c r="I36" i="11"/>
  <c r="D65" i="11"/>
  <c r="E86" i="11"/>
  <c r="E87" i="11"/>
  <c r="E88" i="11"/>
  <c r="I91" i="11"/>
  <c r="E92" i="11"/>
  <c r="BF17" i="4"/>
  <c r="M44" i="4"/>
  <c r="AV42" i="4"/>
  <c r="Y44" i="4"/>
  <c r="Q45" i="5"/>
  <c r="I43" i="6"/>
  <c r="M43" i="6"/>
  <c r="Q43" i="6"/>
  <c r="U43" i="6"/>
  <c r="Y43" i="6"/>
  <c r="AC43" i="6"/>
  <c r="AG43" i="6"/>
  <c r="AK43" i="6"/>
  <c r="AO43" i="6"/>
  <c r="BF17" i="7"/>
  <c r="AX34" i="7"/>
  <c r="BB34" i="7"/>
  <c r="AU35" i="7"/>
  <c r="AY51" i="7"/>
  <c r="G36" i="11"/>
  <c r="J21" i="12"/>
  <c r="J23" i="12" s="1"/>
  <c r="J33" i="12" s="1"/>
  <c r="J34" i="12" s="1"/>
  <c r="I9" i="2" s="1"/>
  <c r="I45" i="2" s="1"/>
  <c r="BI22" i="12"/>
  <c r="AT26" i="12"/>
  <c r="BB26" i="12"/>
  <c r="AU32" i="12"/>
  <c r="E14" i="10"/>
  <c r="F12" i="11"/>
  <c r="F13" i="11"/>
  <c r="C25" i="11"/>
  <c r="C26" i="11"/>
  <c r="G29" i="11"/>
  <c r="G30" i="11"/>
  <c r="C32" i="11"/>
  <c r="F57" i="11"/>
  <c r="F59" i="11" s="1"/>
  <c r="E90" i="11"/>
  <c r="I92" i="11"/>
  <c r="E96" i="11"/>
  <c r="AW16" i="4"/>
  <c r="AW19" i="4" s="1"/>
  <c r="X19" i="4"/>
  <c r="AT41" i="4"/>
  <c r="AX41" i="4"/>
  <c r="BB41" i="4"/>
  <c r="BF48" i="5"/>
  <c r="BA18" i="6"/>
  <c r="BE35" i="6"/>
  <c r="BF35" i="6"/>
  <c r="BE20" i="7"/>
  <c r="AT35" i="7"/>
  <c r="AX35" i="7"/>
  <c r="BB35" i="7"/>
  <c r="AV54" i="7"/>
  <c r="I58" i="7"/>
  <c r="Q58" i="7"/>
  <c r="Y58" i="7"/>
  <c r="AG58" i="7"/>
  <c r="AO58" i="7"/>
  <c r="B15" i="2"/>
  <c r="AA190" i="12"/>
  <c r="J14" i="11"/>
  <c r="J16" i="11"/>
  <c r="C24" i="11"/>
  <c r="C27" i="11"/>
  <c r="C28" i="11"/>
  <c r="J97" i="11"/>
  <c r="J99" i="11" s="1"/>
  <c r="BD30" i="4"/>
  <c r="BF30" i="4"/>
  <c r="BE37" i="5"/>
  <c r="AT43" i="5"/>
  <c r="AT45" i="5" s="1"/>
  <c r="R24" i="6"/>
  <c r="AD24" i="6"/>
  <c r="AY24" i="6" s="1"/>
  <c r="G43" i="6"/>
  <c r="K43" i="6"/>
  <c r="AQ55" i="7"/>
  <c r="AR55" i="7"/>
  <c r="AU55" i="7"/>
  <c r="AY55" i="7"/>
  <c r="AQ56" i="7"/>
  <c r="AS56" i="7"/>
  <c r="AU56" i="7"/>
  <c r="AY56" i="7"/>
  <c r="C71" i="11"/>
  <c r="C54" i="11"/>
  <c r="C52" i="11"/>
  <c r="C48" i="11"/>
  <c r="C47" i="11"/>
  <c r="C46" i="11"/>
  <c r="C69" i="11"/>
  <c r="C53" i="11"/>
  <c r="C50" i="11"/>
  <c r="C72" i="11"/>
  <c r="C68" i="11"/>
  <c r="C67" i="11"/>
  <c r="C64" i="11"/>
  <c r="C51" i="11"/>
  <c r="C44" i="11"/>
  <c r="G72" i="11"/>
  <c r="G70" i="11"/>
  <c r="G68" i="11"/>
  <c r="G51" i="11"/>
  <c r="G49" i="11"/>
  <c r="G76" i="11"/>
  <c r="G54" i="11"/>
  <c r="G71" i="11"/>
  <c r="G69" i="11"/>
  <c r="G53" i="11"/>
  <c r="G52" i="11"/>
  <c r="G50" i="11"/>
  <c r="G48" i="11"/>
  <c r="C76" i="11"/>
  <c r="BF23" i="2"/>
  <c r="BH23" i="2"/>
  <c r="BF27" i="2"/>
  <c r="BG27" i="2"/>
  <c r="BH27" i="2"/>
  <c r="AS65" i="2"/>
  <c r="AT65" i="2"/>
  <c r="AW65" i="2"/>
  <c r="AX65" i="2"/>
  <c r="BA65" i="2"/>
  <c r="BB65" i="2"/>
  <c r="AU68" i="2"/>
  <c r="AY68" i="2"/>
  <c r="BC68" i="2"/>
  <c r="G15" i="12"/>
  <c r="AQ39" i="12" s="1"/>
  <c r="AN11" i="4" s="1"/>
  <c r="BA26" i="12"/>
  <c r="BE26" i="12"/>
  <c r="AG110" i="12"/>
  <c r="AG146" i="12" s="1"/>
  <c r="AP110" i="12"/>
  <c r="AP146" i="12" s="1"/>
  <c r="AP148" i="12" s="1"/>
  <c r="R110" i="12"/>
  <c r="R146" i="12" s="1"/>
  <c r="I146" i="12"/>
  <c r="AJ110" i="12"/>
  <c r="AJ146" i="12" s="1"/>
  <c r="L110" i="12"/>
  <c r="L146" i="12" s="1"/>
  <c r="L148" i="12" s="1"/>
  <c r="AH111" i="12"/>
  <c r="AH146" i="12" s="1"/>
  <c r="V111" i="12"/>
  <c r="V146" i="12" s="1"/>
  <c r="AF112" i="12"/>
  <c r="AF146" i="12" s="1"/>
  <c r="L190" i="12"/>
  <c r="L192" i="12" s="1"/>
  <c r="X157" i="12"/>
  <c r="X190" i="12" s="1"/>
  <c r="F36" i="11"/>
  <c r="F30" i="11"/>
  <c r="F29" i="11"/>
  <c r="C56" i="11"/>
  <c r="D85" i="11"/>
  <c r="D86" i="11"/>
  <c r="BF23" i="4"/>
  <c r="I7" i="10"/>
  <c r="G16" i="10"/>
  <c r="K52" i="11"/>
  <c r="K72" i="11"/>
  <c r="K54" i="11"/>
  <c r="BG23" i="2"/>
  <c r="J40" i="2"/>
  <c r="K40" i="2" s="1"/>
  <c r="L40" i="2" s="1"/>
  <c r="M40" i="2" s="1"/>
  <c r="AV65" i="2"/>
  <c r="AZ65" i="2"/>
  <c r="BD65" i="2"/>
  <c r="AS71" i="2"/>
  <c r="AT71" i="2"/>
  <c r="AW71" i="2"/>
  <c r="AX71" i="2"/>
  <c r="BA71" i="2"/>
  <c r="BB71" i="2"/>
  <c r="BF74" i="2"/>
  <c r="BG74" i="2"/>
  <c r="BH74" i="2"/>
  <c r="BF77" i="2"/>
  <c r="BG77" i="2"/>
  <c r="BG22" i="12"/>
  <c r="BH22" i="12"/>
  <c r="AV26" i="12"/>
  <c r="AZ26" i="12"/>
  <c r="BD26" i="12"/>
  <c r="AV32" i="12"/>
  <c r="AZ32" i="12"/>
  <c r="BD32" i="12"/>
  <c r="X110" i="12"/>
  <c r="X146" i="12" s="1"/>
  <c r="AG154" i="12"/>
  <c r="AG190" i="12" s="1"/>
  <c r="U190" i="12"/>
  <c r="U192" i="12" s="1"/>
  <c r="AB190" i="12"/>
  <c r="AE190" i="12"/>
  <c r="K76" i="11"/>
  <c r="BE48" i="4"/>
  <c r="AU65" i="2"/>
  <c r="AY65" i="2"/>
  <c r="BC65" i="2"/>
  <c r="AS68" i="2"/>
  <c r="AT68" i="2"/>
  <c r="AW68" i="2"/>
  <c r="AX68" i="2"/>
  <c r="BA68" i="2"/>
  <c r="BB68" i="2"/>
  <c r="AV71" i="2"/>
  <c r="AZ71" i="2"/>
  <c r="BD71" i="2"/>
  <c r="AD146" i="12"/>
  <c r="AO112" i="12"/>
  <c r="AO146" i="12" s="1"/>
  <c r="K146" i="12"/>
  <c r="Z112" i="12"/>
  <c r="Z146" i="12" s="1"/>
  <c r="AR112" i="12"/>
  <c r="AR146" i="12" s="1"/>
  <c r="T112" i="12"/>
  <c r="T146" i="12" s="1"/>
  <c r="AI156" i="12"/>
  <c r="AI190" i="12" s="1"/>
  <c r="W156" i="12"/>
  <c r="W190" i="12" s="1"/>
  <c r="M190" i="12"/>
  <c r="AK158" i="12"/>
  <c r="AK190" i="12" s="1"/>
  <c r="C70" i="11"/>
  <c r="AS16" i="4"/>
  <c r="AS19" i="4" s="1"/>
  <c r="L19" i="4"/>
  <c r="BA16" i="4"/>
  <c r="BA19" i="4" s="1"/>
  <c r="AJ19" i="4"/>
  <c r="AK44" i="4"/>
  <c r="AW54" i="7"/>
  <c r="X58" i="7"/>
  <c r="AJ58" i="7"/>
  <c r="BA54" i="7"/>
  <c r="D13" i="11"/>
  <c r="D14" i="11"/>
  <c r="D16" i="11"/>
  <c r="D17" i="11"/>
  <c r="L17" i="11"/>
  <c r="I30" i="11"/>
  <c r="E31" i="11"/>
  <c r="F54" i="11"/>
  <c r="J57" i="11"/>
  <c r="J59" i="11" s="1"/>
  <c r="F77" i="11"/>
  <c r="F79" i="11" s="1"/>
  <c r="C89" i="11"/>
  <c r="G96" i="11"/>
  <c r="F97" i="11"/>
  <c r="F99" i="11" s="1"/>
  <c r="BD17" i="4"/>
  <c r="BE17" i="4"/>
  <c r="BE30" i="4"/>
  <c r="BD36" i="4"/>
  <c r="BF36" i="4"/>
  <c r="H44" i="4"/>
  <c r="L44" i="4"/>
  <c r="P44" i="4"/>
  <c r="T44" i="4"/>
  <c r="X44" i="4"/>
  <c r="AB44" i="4"/>
  <c r="AF44" i="4"/>
  <c r="AJ44" i="4"/>
  <c r="AN44" i="4"/>
  <c r="AQ42" i="4"/>
  <c r="AU42" i="4"/>
  <c r="AY42" i="4"/>
  <c r="AD18" i="5"/>
  <c r="AY18" i="5" s="1"/>
  <c r="AV49" i="5"/>
  <c r="AV52" i="5" s="1"/>
  <c r="BE29" i="6"/>
  <c r="I14" i="10"/>
  <c r="D8" i="11"/>
  <c r="D10" i="11"/>
  <c r="D11" i="11"/>
  <c r="F17" i="11"/>
  <c r="E30" i="11"/>
  <c r="F37" i="11"/>
  <c r="F39" i="11" s="1"/>
  <c r="F49" i="11"/>
  <c r="F70" i="11"/>
  <c r="G88" i="11"/>
  <c r="G90" i="11"/>
  <c r="C91" i="11"/>
  <c r="AQ16" i="4"/>
  <c r="AQ19" i="4" s="1"/>
  <c r="AU16" i="4"/>
  <c r="AU19" i="4" s="1"/>
  <c r="AY16" i="4"/>
  <c r="AR16" i="4"/>
  <c r="AR19" i="4" s="1"/>
  <c r="BD23" i="4"/>
  <c r="AR41" i="4"/>
  <c r="AV41" i="4"/>
  <c r="AZ41" i="4"/>
  <c r="G44" i="4"/>
  <c r="K44" i="4"/>
  <c r="O44" i="4"/>
  <c r="S44" i="4"/>
  <c r="W44" i="4"/>
  <c r="AA44" i="4"/>
  <c r="AE44" i="4"/>
  <c r="AI44" i="4"/>
  <c r="AM44" i="4"/>
  <c r="AT50" i="4"/>
  <c r="BD50" i="4" s="1"/>
  <c r="AU15" i="5"/>
  <c r="AU18" i="5" s="1"/>
  <c r="R18" i="5"/>
  <c r="BB18" i="6"/>
  <c r="AT22" i="7"/>
  <c r="AV16" i="4"/>
  <c r="AV19" i="4" s="1"/>
  <c r="AQ41" i="4"/>
  <c r="AU41" i="4"/>
  <c r="AY41" i="4"/>
  <c r="AS41" i="4"/>
  <c r="BD48" i="4"/>
  <c r="BF48" i="4"/>
  <c r="BA52" i="5"/>
  <c r="AU40" i="6"/>
  <c r="AS15" i="7"/>
  <c r="BD24" i="5"/>
  <c r="BE24" i="5"/>
  <c r="BF24" i="5"/>
  <c r="K45" i="5"/>
  <c r="W45" i="5"/>
  <c r="AI45" i="5"/>
  <c r="AZ45" i="5" s="1"/>
  <c r="BB43" i="5"/>
  <c r="BA49" i="5"/>
  <c r="AS21" i="6"/>
  <c r="AS24" i="6" s="1"/>
  <c r="AT21" i="6"/>
  <c r="AW21" i="6"/>
  <c r="AW24" i="6" s="1"/>
  <c r="AX21" i="6"/>
  <c r="AX24" i="6" s="1"/>
  <c r="BA21" i="6"/>
  <c r="BB21" i="6"/>
  <c r="L24" i="6"/>
  <c r="AB24" i="6"/>
  <c r="AJ24" i="6"/>
  <c r="BA24" i="6" s="1"/>
  <c r="BD29" i="6"/>
  <c r="BF29" i="6"/>
  <c r="AR49" i="6"/>
  <c r="AV49" i="6"/>
  <c r="BF47" i="6"/>
  <c r="AY49" i="6"/>
  <c r="AT15" i="7"/>
  <c r="AX15" i="7"/>
  <c r="AX22" i="7" s="1"/>
  <c r="BB15" i="7"/>
  <c r="BB22" i="7" s="1"/>
  <c r="BA15" i="7"/>
  <c r="BA22" i="7" s="1"/>
  <c r="AS35" i="7"/>
  <c r="AW35" i="7"/>
  <c r="BA35" i="7"/>
  <c r="BA51" i="7"/>
  <c r="BF47" i="7"/>
  <c r="BD49" i="7"/>
  <c r="BE49" i="7"/>
  <c r="BF49" i="7"/>
  <c r="AX55" i="7"/>
  <c r="AX50" i="4"/>
  <c r="BB50" i="4"/>
  <c r="AS18" i="5"/>
  <c r="BD18" i="5" s="1"/>
  <c r="AL45" i="5"/>
  <c r="BA45" i="5" s="1"/>
  <c r="AS49" i="5"/>
  <c r="AS52" i="5" s="1"/>
  <c r="AW49" i="5"/>
  <c r="AW52" i="5" s="1"/>
  <c r="AR15" i="6"/>
  <c r="AR18" i="6" s="1"/>
  <c r="AV15" i="6"/>
  <c r="AV18" i="6" s="1"/>
  <c r="AZ15" i="6"/>
  <c r="H43" i="6"/>
  <c r="AT40" i="6"/>
  <c r="T43" i="6"/>
  <c r="AX40" i="6"/>
  <c r="AF43" i="6"/>
  <c r="AY43" i="6" s="1"/>
  <c r="BB40" i="6"/>
  <c r="AT41" i="6"/>
  <c r="S43" i="6"/>
  <c r="W43" i="6"/>
  <c r="AX41" i="6"/>
  <c r="AZ41" i="6"/>
  <c r="BB41" i="6"/>
  <c r="BF46" i="6"/>
  <c r="BD17" i="7"/>
  <c r="BE17" i="7"/>
  <c r="AA22" i="7"/>
  <c r="AS33" i="7"/>
  <c r="AW33" i="7"/>
  <c r="BA33" i="7"/>
  <c r="AS34" i="7"/>
  <c r="AW34" i="7"/>
  <c r="BA34" i="7"/>
  <c r="AR35" i="7"/>
  <c r="AV35" i="7"/>
  <c r="AZ35" i="7"/>
  <c r="BB51" i="7"/>
  <c r="AQ48" i="7"/>
  <c r="BD48" i="7" s="1"/>
  <c r="F58" i="7"/>
  <c r="AQ58" i="7" s="1"/>
  <c r="N58" i="7"/>
  <c r="AS58" i="7" s="1"/>
  <c r="AU54" i="7"/>
  <c r="V58" i="7"/>
  <c r="Z58" i="7"/>
  <c r="AZ54" i="7"/>
  <c r="AL58" i="7"/>
  <c r="AS55" i="7"/>
  <c r="AT55" i="7"/>
  <c r="BA55" i="7"/>
  <c r="AZ55" i="7"/>
  <c r="AT56" i="7"/>
  <c r="AW56" i="7"/>
  <c r="BB56" i="7"/>
  <c r="R58" i="7"/>
  <c r="AR43" i="5"/>
  <c r="AR45" i="5" s="1"/>
  <c r="AV43" i="5"/>
  <c r="AC45" i="5"/>
  <c r="AZ43" i="5"/>
  <c r="I45" i="5"/>
  <c r="AO45" i="5"/>
  <c r="BB45" i="5" s="1"/>
  <c r="BE50" i="5"/>
  <c r="BF50" i="5"/>
  <c r="F24" i="6"/>
  <c r="AY21" i="6"/>
  <c r="BF22" i="6"/>
  <c r="BD35" i="6"/>
  <c r="AR40" i="6"/>
  <c r="AV40" i="6"/>
  <c r="AZ40" i="6"/>
  <c r="AS41" i="6"/>
  <c r="AW41" i="6"/>
  <c r="BA41" i="6"/>
  <c r="AZ15" i="7"/>
  <c r="AZ22" i="7" s="1"/>
  <c r="BE16" i="7"/>
  <c r="BD19" i="7"/>
  <c r="BE19" i="7"/>
  <c r="BF19" i="7"/>
  <c r="BD26" i="7"/>
  <c r="BF26" i="7"/>
  <c r="AR33" i="7"/>
  <c r="AV33" i="7"/>
  <c r="AZ33" i="7"/>
  <c r="AR34" i="7"/>
  <c r="AV34" i="7"/>
  <c r="AZ34" i="7"/>
  <c r="BF34" i="7" s="1"/>
  <c r="AQ35" i="7"/>
  <c r="BE41" i="7"/>
  <c r="BF41" i="7"/>
  <c r="BD46" i="7"/>
  <c r="K51" i="7"/>
  <c r="AV55" i="7"/>
  <c r="BB55" i="7"/>
  <c r="AR56" i="7"/>
  <c r="AV56" i="7"/>
  <c r="AZ56" i="7"/>
  <c r="AK58" i="7"/>
  <c r="AH148" i="12"/>
  <c r="M39" i="12"/>
  <c r="J11" i="4" s="1"/>
  <c r="AS8" i="9"/>
  <c r="AQ4" i="7"/>
  <c r="AQ4" i="5"/>
  <c r="AQ4" i="6"/>
  <c r="AQ4" i="4"/>
  <c r="AT4" i="12"/>
  <c r="AS40" i="2"/>
  <c r="J43" i="12"/>
  <c r="J56" i="2"/>
  <c r="I58" i="2"/>
  <c r="K59" i="2"/>
  <c r="AS59" i="2"/>
  <c r="G50" i="2"/>
  <c r="H58" i="2"/>
  <c r="AU26" i="12"/>
  <c r="I60" i="12"/>
  <c r="J60" i="12" s="1"/>
  <c r="K60" i="12" s="1"/>
  <c r="L60" i="12" s="1"/>
  <c r="M60" i="12" s="1"/>
  <c r="N60" i="12" s="1"/>
  <c r="O60" i="12" s="1"/>
  <c r="P60" i="12" s="1"/>
  <c r="Q60" i="12" s="1"/>
  <c r="R60" i="12" s="1"/>
  <c r="S60" i="12" s="1"/>
  <c r="T60" i="12" s="1"/>
  <c r="U60" i="12" s="1"/>
  <c r="V60" i="12" s="1"/>
  <c r="W60" i="12" s="1"/>
  <c r="X60" i="12" s="1"/>
  <c r="Y60" i="12" s="1"/>
  <c r="Z60" i="12" s="1"/>
  <c r="AA60" i="12" s="1"/>
  <c r="AB60" i="12" s="1"/>
  <c r="AC60" i="12" s="1"/>
  <c r="AD60" i="12" s="1"/>
  <c r="AE60" i="12" s="1"/>
  <c r="AF60" i="12" s="1"/>
  <c r="AG60" i="12" s="1"/>
  <c r="AH60" i="12" s="1"/>
  <c r="AI60" i="12" s="1"/>
  <c r="AJ60" i="12" s="1"/>
  <c r="AK60" i="12" s="1"/>
  <c r="AL60" i="12" s="1"/>
  <c r="AM60" i="12" s="1"/>
  <c r="AN60" i="12" s="1"/>
  <c r="AO60" i="12" s="1"/>
  <c r="AP60" i="12" s="1"/>
  <c r="AQ60" i="12" s="1"/>
  <c r="AR60" i="12" s="1"/>
  <c r="H31" i="11"/>
  <c r="H30" i="11"/>
  <c r="H29" i="11"/>
  <c r="H36" i="11"/>
  <c r="H32" i="11"/>
  <c r="J4" i="2"/>
  <c r="BA32" i="12"/>
  <c r="I99" i="12"/>
  <c r="J63" i="12"/>
  <c r="I151" i="12"/>
  <c r="J151" i="12" s="1"/>
  <c r="K151" i="12" s="1"/>
  <c r="L151" i="12" s="1"/>
  <c r="M151" i="12" s="1"/>
  <c r="N151" i="12" s="1"/>
  <c r="O151" i="12" s="1"/>
  <c r="P151" i="12" s="1"/>
  <c r="Q151" i="12" s="1"/>
  <c r="R151" i="12" s="1"/>
  <c r="S151" i="12" s="1"/>
  <c r="T151" i="12" s="1"/>
  <c r="U151" i="12" s="1"/>
  <c r="V151" i="12" s="1"/>
  <c r="W151" i="12" s="1"/>
  <c r="X151" i="12" s="1"/>
  <c r="Y151" i="12" s="1"/>
  <c r="Z151" i="12" s="1"/>
  <c r="AA151" i="12" s="1"/>
  <c r="AB151" i="12" s="1"/>
  <c r="AC151" i="12" s="1"/>
  <c r="AD151" i="12" s="1"/>
  <c r="AE151" i="12" s="1"/>
  <c r="AF151" i="12" s="1"/>
  <c r="AG151" i="12" s="1"/>
  <c r="AH151" i="12" s="1"/>
  <c r="AI151" i="12" s="1"/>
  <c r="AJ151" i="12" s="1"/>
  <c r="AK151" i="12" s="1"/>
  <c r="AL151" i="12" s="1"/>
  <c r="AM151" i="12" s="1"/>
  <c r="AN151" i="12" s="1"/>
  <c r="AO151" i="12" s="1"/>
  <c r="AP151" i="12" s="1"/>
  <c r="AQ151" i="12" s="1"/>
  <c r="AR151" i="12" s="1"/>
  <c r="AN192" i="12"/>
  <c r="AN29" i="12" s="1"/>
  <c r="AN30" i="12" s="1"/>
  <c r="H16" i="10"/>
  <c r="E14" i="11"/>
  <c r="E13" i="11"/>
  <c r="E16" i="11"/>
  <c r="E11" i="11"/>
  <c r="E17" i="11"/>
  <c r="E10" i="11"/>
  <c r="E9" i="11"/>
  <c r="I14" i="11"/>
  <c r="I13" i="11"/>
  <c r="I16" i="11"/>
  <c r="I17" i="11"/>
  <c r="M19" i="11"/>
  <c r="M57" i="11"/>
  <c r="M59" i="11" s="1"/>
  <c r="M97" i="11"/>
  <c r="M99" i="11" s="1"/>
  <c r="U44" i="4"/>
  <c r="U18" i="5"/>
  <c r="AV15" i="5"/>
  <c r="AV18" i="5" s="1"/>
  <c r="AC18" i="5"/>
  <c r="AX15" i="5"/>
  <c r="AX18" i="5" s="1"/>
  <c r="AG18" i="5"/>
  <c r="AZ18" i="5" s="1"/>
  <c r="AZ15" i="5"/>
  <c r="AO18" i="5"/>
  <c r="BB18" i="5" s="1"/>
  <c r="BB15" i="5"/>
  <c r="K52" i="5"/>
  <c r="AR49" i="5"/>
  <c r="AR52" i="5" s="1"/>
  <c r="O52" i="5"/>
  <c r="AT49" i="5"/>
  <c r="AT52" i="5" s="1"/>
  <c r="AA52" i="5"/>
  <c r="AX49" i="5"/>
  <c r="AX52" i="5" s="1"/>
  <c r="AM52" i="5"/>
  <c r="BB52" i="5" s="1"/>
  <c r="BB49" i="5"/>
  <c r="I8" i="9"/>
  <c r="G4" i="7"/>
  <c r="G4" i="6"/>
  <c r="G4" i="5"/>
  <c r="G4" i="4"/>
  <c r="AY26" i="12"/>
  <c r="H71" i="11"/>
  <c r="H51" i="11"/>
  <c r="H70" i="11"/>
  <c r="H69" i="11"/>
  <c r="H50" i="11"/>
  <c r="H49" i="11"/>
  <c r="H76" i="11"/>
  <c r="H72" i="11"/>
  <c r="H52" i="11"/>
  <c r="O75" i="11"/>
  <c r="L76" i="11"/>
  <c r="X18" i="6"/>
  <c r="AW15" i="6"/>
  <c r="AW18" i="6" s="1"/>
  <c r="I3" i="2"/>
  <c r="AW26" i="12"/>
  <c r="I34" i="12"/>
  <c r="C16" i="10"/>
  <c r="E16" i="10" s="1"/>
  <c r="E7" i="10"/>
  <c r="D45" i="11"/>
  <c r="D46" i="11"/>
  <c r="D53" i="11"/>
  <c r="H53" i="11"/>
  <c r="L53" i="11"/>
  <c r="D54" i="11"/>
  <c r="H54" i="11"/>
  <c r="L54" i="11"/>
  <c r="L57" i="11"/>
  <c r="L59" i="11" s="1"/>
  <c r="H57" i="11"/>
  <c r="H59" i="11" s="1"/>
  <c r="D57" i="11"/>
  <c r="D59" i="11" s="1"/>
  <c r="D56" i="11"/>
  <c r="O55" i="11"/>
  <c r="L56" i="11"/>
  <c r="N57" i="11"/>
  <c r="N59" i="11" s="1"/>
  <c r="D91" i="11"/>
  <c r="D88" i="11"/>
  <c r="L97" i="11"/>
  <c r="L99" i="11" s="1"/>
  <c r="H97" i="11"/>
  <c r="H99" i="11" s="1"/>
  <c r="D97" i="11"/>
  <c r="D99" i="11" s="1"/>
  <c r="D90" i="11"/>
  <c r="D89" i="11"/>
  <c r="D96" i="11"/>
  <c r="D92" i="11"/>
  <c r="D87" i="11"/>
  <c r="H91" i="11"/>
  <c r="H90" i="11"/>
  <c r="H89" i="11"/>
  <c r="H96" i="11"/>
  <c r="H92" i="11"/>
  <c r="N97" i="11"/>
  <c r="N99" i="11" s="1"/>
  <c r="BA42" i="5"/>
  <c r="BA15" i="6"/>
  <c r="I43" i="12"/>
  <c r="BC26" i="12"/>
  <c r="D31" i="11"/>
  <c r="D28" i="11"/>
  <c r="L37" i="11"/>
  <c r="L39" i="11" s="1"/>
  <c r="H37" i="11"/>
  <c r="H39" i="11" s="1"/>
  <c r="D37" i="11"/>
  <c r="D39" i="11" s="1"/>
  <c r="D30" i="11"/>
  <c r="D29" i="11"/>
  <c r="D36" i="11"/>
  <c r="D32" i="11"/>
  <c r="D27" i="11"/>
  <c r="N37" i="11"/>
  <c r="N39" i="11" s="1"/>
  <c r="D71" i="11"/>
  <c r="D68" i="11"/>
  <c r="D51" i="11"/>
  <c r="D48" i="11"/>
  <c r="L77" i="11"/>
  <c r="L79" i="11" s="1"/>
  <c r="H77" i="11"/>
  <c r="H79" i="11" s="1"/>
  <c r="D77" i="11"/>
  <c r="D79" i="11" s="1"/>
  <c r="D70" i="11"/>
  <c r="D69" i="11"/>
  <c r="D50" i="11"/>
  <c r="D49" i="11"/>
  <c r="D76" i="11"/>
  <c r="D72" i="11"/>
  <c r="D67" i="11"/>
  <c r="D52" i="11"/>
  <c r="D47" i="11"/>
  <c r="N77" i="11"/>
  <c r="N79" i="11" s="1"/>
  <c r="N45" i="5"/>
  <c r="AS42" i="5"/>
  <c r="Z45" i="5"/>
  <c r="AW42" i="5"/>
  <c r="L18" i="6"/>
  <c r="AS15" i="6"/>
  <c r="AS18" i="6" s="1"/>
  <c r="BD4" i="7"/>
  <c r="BD4" i="5"/>
  <c r="BF8" i="9"/>
  <c r="BD4" i="6"/>
  <c r="AX26" i="12"/>
  <c r="AW32" i="12"/>
  <c r="BE32" i="12"/>
  <c r="AQ111" i="12"/>
  <c r="AQ146" i="12" s="1"/>
  <c r="AE111" i="12"/>
  <c r="AE146" i="12" s="1"/>
  <c r="S111" i="12"/>
  <c r="S146" i="12" s="1"/>
  <c r="AN111" i="12"/>
  <c r="AN146" i="12" s="1"/>
  <c r="AB111" i="12"/>
  <c r="AB146" i="12" s="1"/>
  <c r="P111" i="12"/>
  <c r="P146" i="12" s="1"/>
  <c r="J146" i="12"/>
  <c r="AK111" i="12"/>
  <c r="AK146" i="12" s="1"/>
  <c r="Y111" i="12"/>
  <c r="Y146" i="12" s="1"/>
  <c r="M111" i="12"/>
  <c r="M146" i="12" s="1"/>
  <c r="AH190" i="12"/>
  <c r="M37" i="11"/>
  <c r="M39" i="11" s="1"/>
  <c r="J37" i="11"/>
  <c r="J39" i="11" s="1"/>
  <c r="M77" i="11"/>
  <c r="M79" i="11" s="1"/>
  <c r="J77" i="11"/>
  <c r="J79" i="11" s="1"/>
  <c r="BD4" i="4"/>
  <c r="AR42" i="4"/>
  <c r="I44" i="4"/>
  <c r="Q44" i="4"/>
  <c r="AT42" i="4"/>
  <c r="AT44" i="4" s="1"/>
  <c r="AC44" i="4"/>
  <c r="AX42" i="4"/>
  <c r="AZ42" i="4"/>
  <c r="AG44" i="4"/>
  <c r="BB42" i="4"/>
  <c r="AO44" i="4"/>
  <c r="H102" i="9"/>
  <c r="H99" i="9"/>
  <c r="H97" i="9"/>
  <c r="H93" i="9"/>
  <c r="H101" i="9"/>
  <c r="H98" i="9"/>
  <c r="H94" i="9"/>
  <c r="H89" i="9"/>
  <c r="H75" i="9"/>
  <c r="H71" i="9"/>
  <c r="H96" i="9"/>
  <c r="H90" i="9"/>
  <c r="H76" i="9"/>
  <c r="H72" i="9"/>
  <c r="H100" i="9"/>
  <c r="H92" i="9"/>
  <c r="H74" i="9"/>
  <c r="H68" i="9"/>
  <c r="H64" i="9"/>
  <c r="H50" i="9"/>
  <c r="H46" i="9"/>
  <c r="H42" i="9"/>
  <c r="H38" i="9"/>
  <c r="H24" i="9"/>
  <c r="H20" i="9"/>
  <c r="H95" i="9"/>
  <c r="H91" i="9"/>
  <c r="H67" i="9"/>
  <c r="H65" i="9"/>
  <c r="H48" i="9"/>
  <c r="H41" i="9"/>
  <c r="H39" i="9"/>
  <c r="H77" i="9"/>
  <c r="H73" i="9"/>
  <c r="H63" i="9"/>
  <c r="H44" i="9"/>
  <c r="H70" i="9"/>
  <c r="H49" i="9"/>
  <c r="H40" i="9"/>
  <c r="H19" i="9"/>
  <c r="H17" i="9"/>
  <c r="H13" i="9"/>
  <c r="H69" i="9"/>
  <c r="H66" i="9"/>
  <c r="H45" i="9"/>
  <c r="H22" i="9"/>
  <c r="H18" i="9"/>
  <c r="H14" i="9"/>
  <c r="H62" i="9"/>
  <c r="H37" i="9"/>
  <c r="H21" i="9"/>
  <c r="H47" i="9"/>
  <c r="H23" i="9"/>
  <c r="H43" i="9"/>
  <c r="H12" i="9"/>
  <c r="H15" i="9"/>
  <c r="H16" i="9"/>
  <c r="H25" i="9"/>
  <c r="AT32" i="12"/>
  <c r="AX32" i="12"/>
  <c r="BB32" i="12"/>
  <c r="O110" i="12"/>
  <c r="O146" i="12" s="1"/>
  <c r="AA110" i="12"/>
  <c r="AA146" i="12" s="1"/>
  <c r="AM110" i="12"/>
  <c r="AM146" i="12" s="1"/>
  <c r="W112" i="12"/>
  <c r="W146" i="12" s="1"/>
  <c r="AI112" i="12"/>
  <c r="AI146" i="12" s="1"/>
  <c r="V190" i="12"/>
  <c r="C13" i="11"/>
  <c r="G13" i="11"/>
  <c r="C14" i="11"/>
  <c r="G14" i="11"/>
  <c r="F28" i="11"/>
  <c r="F31" i="11"/>
  <c r="J31" i="11"/>
  <c r="C37" i="11"/>
  <c r="C39" i="11" s="1"/>
  <c r="G37" i="11"/>
  <c r="G39" i="11" s="1"/>
  <c r="K37" i="11"/>
  <c r="K39" i="11" s="1"/>
  <c r="F48" i="11"/>
  <c r="F51" i="11"/>
  <c r="J51" i="11"/>
  <c r="C57" i="11"/>
  <c r="C59" i="11" s="1"/>
  <c r="G57" i="11"/>
  <c r="G59" i="11" s="1"/>
  <c r="K57" i="11"/>
  <c r="K59" i="11" s="1"/>
  <c r="F68" i="11"/>
  <c r="F71" i="11"/>
  <c r="J71" i="11"/>
  <c r="C77" i="11"/>
  <c r="C79" i="11" s="1"/>
  <c r="G77" i="11"/>
  <c r="G79" i="11" s="1"/>
  <c r="K77" i="11"/>
  <c r="K79" i="11" s="1"/>
  <c r="F88" i="11"/>
  <c r="F91" i="11"/>
  <c r="J91" i="11"/>
  <c r="C97" i="11"/>
  <c r="C99" i="11" s="1"/>
  <c r="G97" i="11"/>
  <c r="G99" i="11" s="1"/>
  <c r="K97" i="11"/>
  <c r="K99" i="11" s="1"/>
  <c r="AX16" i="4"/>
  <c r="AX19" i="4" s="1"/>
  <c r="AQ44" i="4"/>
  <c r="AU50" i="4"/>
  <c r="BE47" i="4"/>
  <c r="AY50" i="4"/>
  <c r="BF47" i="4"/>
  <c r="BD47" i="4"/>
  <c r="BD15" i="5"/>
  <c r="BD31" i="5"/>
  <c r="U45" i="5"/>
  <c r="AZ52" i="5"/>
  <c r="AZ24" i="6"/>
  <c r="BB24" i="6"/>
  <c r="AQ40" i="6"/>
  <c r="AQ41" i="6"/>
  <c r="AU41" i="6"/>
  <c r="AY41" i="6"/>
  <c r="AR41" i="6"/>
  <c r="AI43" i="6"/>
  <c r="S51" i="7"/>
  <c r="AU48" i="7"/>
  <c r="BE48" i="7" s="1"/>
  <c r="C19" i="11"/>
  <c r="G19" i="11"/>
  <c r="K19" i="11"/>
  <c r="AY19" i="4"/>
  <c r="BA18" i="5"/>
  <c r="BE31" i="5"/>
  <c r="BF31" i="5"/>
  <c r="AY45" i="5"/>
  <c r="BE48" i="5"/>
  <c r="BD48" i="5"/>
  <c r="AZ49" i="5"/>
  <c r="AQ15" i="6"/>
  <c r="AU15" i="6"/>
  <c r="AY15" i="6"/>
  <c r="AQ21" i="6"/>
  <c r="AV41" i="6"/>
  <c r="AV43" i="6" s="1"/>
  <c r="AM43" i="6"/>
  <c r="BE46" i="7"/>
  <c r="U110" i="12"/>
  <c r="U146" i="12" s="1"/>
  <c r="Q112" i="12"/>
  <c r="Q146" i="12" s="1"/>
  <c r="AC112" i="12"/>
  <c r="AC146" i="12" s="1"/>
  <c r="C9" i="11"/>
  <c r="C10" i="11"/>
  <c r="F27" i="11"/>
  <c r="F32" i="11"/>
  <c r="J32" i="11"/>
  <c r="O35" i="11"/>
  <c r="E37" i="11"/>
  <c r="E39" i="11" s="1"/>
  <c r="I37" i="11"/>
  <c r="I39" i="11" s="1"/>
  <c r="F47" i="11"/>
  <c r="F52" i="11"/>
  <c r="J52" i="11"/>
  <c r="E57" i="11"/>
  <c r="E59" i="11" s="1"/>
  <c r="I57" i="11"/>
  <c r="I59" i="11" s="1"/>
  <c r="F67" i="11"/>
  <c r="F72" i="11"/>
  <c r="J72" i="11"/>
  <c r="E77" i="11"/>
  <c r="E79" i="11" s="1"/>
  <c r="I77" i="11"/>
  <c r="I79" i="11" s="1"/>
  <c r="F87" i="11"/>
  <c r="F92" i="11"/>
  <c r="J92" i="11"/>
  <c r="O95" i="11"/>
  <c r="E97" i="11"/>
  <c r="E99" i="11" s="1"/>
  <c r="I97" i="11"/>
  <c r="I99" i="11" s="1"/>
  <c r="AT16" i="4"/>
  <c r="AT19" i="4" s="1"/>
  <c r="BB16" i="4"/>
  <c r="BB19" i="4" s="1"/>
  <c r="BE23" i="4"/>
  <c r="BA41" i="4"/>
  <c r="AS42" i="4"/>
  <c r="AS44" i="4" s="1"/>
  <c r="AW42" i="4"/>
  <c r="BA42" i="4"/>
  <c r="AW15" i="5"/>
  <c r="AW18" i="5" s="1"/>
  <c r="BA15" i="5"/>
  <c r="BD37" i="5"/>
  <c r="BF37" i="5"/>
  <c r="AV45" i="5"/>
  <c r="AX43" i="5"/>
  <c r="AX45" i="5" s="1"/>
  <c r="AQ49" i="5"/>
  <c r="AU49" i="5"/>
  <c r="AY52" i="5"/>
  <c r="BD50" i="5"/>
  <c r="AT15" i="6"/>
  <c r="AT18" i="6" s="1"/>
  <c r="AX15" i="6"/>
  <c r="AX18" i="6" s="1"/>
  <c r="BB15" i="6"/>
  <c r="BF16" i="6"/>
  <c r="AU21" i="6"/>
  <c r="AU22" i="6"/>
  <c r="BE22" i="6" s="1"/>
  <c r="AT22" i="6"/>
  <c r="BD22" i="6" s="1"/>
  <c r="AS40" i="6"/>
  <c r="AS43" i="6" s="1"/>
  <c r="AW40" i="6"/>
  <c r="BA40" i="6"/>
  <c r="AY40" i="6"/>
  <c r="AA43" i="6"/>
  <c r="BD46" i="6"/>
  <c r="BE46" i="6"/>
  <c r="BA49" i="6"/>
  <c r="F44" i="4"/>
  <c r="R44" i="4"/>
  <c r="AD44" i="4"/>
  <c r="AQ43" i="5"/>
  <c r="AU43" i="5"/>
  <c r="AY43" i="5"/>
  <c r="F52" i="5"/>
  <c r="R52" i="5"/>
  <c r="F18" i="6"/>
  <c r="J18" i="6"/>
  <c r="R18" i="6"/>
  <c r="V18" i="6"/>
  <c r="AD18" i="6"/>
  <c r="AY18" i="6" s="1"/>
  <c r="AH18" i="6"/>
  <c r="AZ18" i="6" s="1"/>
  <c r="AR21" i="6"/>
  <c r="AR24" i="6" s="1"/>
  <c r="AV21" i="6"/>
  <c r="AV24" i="6" s="1"/>
  <c r="AZ21" i="6"/>
  <c r="L43" i="6"/>
  <c r="P43" i="6"/>
  <c r="X43" i="6"/>
  <c r="AB43" i="6"/>
  <c r="AJ43" i="6"/>
  <c r="AN43" i="6"/>
  <c r="AQ49" i="6"/>
  <c r="AU49" i="6"/>
  <c r="AS22" i="7"/>
  <c r="AU15" i="7"/>
  <c r="BD18" i="7"/>
  <c r="BF18" i="7"/>
  <c r="BF48" i="7"/>
  <c r="J58" i="7"/>
  <c r="AR54" i="7"/>
  <c r="AU58" i="7"/>
  <c r="AY54" i="7"/>
  <c r="AD58" i="7"/>
  <c r="AQ54" i="7"/>
  <c r="AQ42" i="5"/>
  <c r="AU42" i="5"/>
  <c r="AY42" i="5"/>
  <c r="BF42" i="5" s="1"/>
  <c r="BE47" i="6"/>
  <c r="AR15" i="7"/>
  <c r="AR22" i="7" s="1"/>
  <c r="AV15" i="7"/>
  <c r="AV22" i="7" s="1"/>
  <c r="AW15" i="7"/>
  <c r="AW22" i="7" s="1"/>
  <c r="BE18" i="7"/>
  <c r="BD20" i="7"/>
  <c r="BF20" i="7"/>
  <c r="AQ33" i="7"/>
  <c r="AU33" i="7"/>
  <c r="AY33" i="7"/>
  <c r="BD41" i="7"/>
  <c r="P51" i="7"/>
  <c r="AT51" i="7" s="1"/>
  <c r="AT47" i="7"/>
  <c r="BD47" i="7" s="1"/>
  <c r="AR51" i="7"/>
  <c r="AS43" i="5"/>
  <c r="AW43" i="5"/>
  <c r="BA43" i="5"/>
  <c r="AQ15" i="7"/>
  <c r="AY15" i="7"/>
  <c r="BD16" i="7"/>
  <c r="BF16" i="7"/>
  <c r="AT33" i="7"/>
  <c r="AX33" i="7"/>
  <c r="BB33" i="7"/>
  <c r="AW51" i="7"/>
  <c r="AB51" i="7"/>
  <c r="AX47" i="7"/>
  <c r="AX51" i="7" s="1"/>
  <c r="AS51" i="7"/>
  <c r="O58" i="7"/>
  <c r="AT54" i="7"/>
  <c r="AA58" i="7"/>
  <c r="AX54" i="7"/>
  <c r="AM58" i="7"/>
  <c r="BB54" i="7"/>
  <c r="AS54" i="7"/>
  <c r="BA56" i="7"/>
  <c r="U58" i="7"/>
  <c r="BF46" i="7"/>
  <c r="W51" i="7"/>
  <c r="BA44" i="4" l="1"/>
  <c r="AR44" i="4"/>
  <c r="BD34" i="7"/>
  <c r="BB44" i="4"/>
  <c r="BD56" i="7"/>
  <c r="AO192" i="12"/>
  <c r="AO29" i="12" s="1"/>
  <c r="AO30" i="12" s="1"/>
  <c r="AX43" i="6"/>
  <c r="BE56" i="7"/>
  <c r="BB58" i="7"/>
  <c r="BF50" i="4"/>
  <c r="BA43" i="6"/>
  <c r="K21" i="12"/>
  <c r="K23" i="12" s="1"/>
  <c r="K24" i="12" s="1"/>
  <c r="N148" i="12"/>
  <c r="BA58" i="7"/>
  <c r="AT58" i="7"/>
  <c r="BE49" i="5"/>
  <c r="AJ157" i="12"/>
  <c r="AJ190" i="12" s="1"/>
  <c r="AJ192" i="12" s="1"/>
  <c r="AJ29" i="12" s="1"/>
  <c r="AZ43" i="6"/>
  <c r="J24" i="12"/>
  <c r="AD39" i="12"/>
  <c r="AA11" i="4" s="1"/>
  <c r="BD55" i="7"/>
  <c r="AU44" i="4"/>
  <c r="AI192" i="12"/>
  <c r="AI29" i="12" s="1"/>
  <c r="AI30" i="12" s="1"/>
  <c r="K148" i="12"/>
  <c r="AG192" i="12"/>
  <c r="AG29" i="12" s="1"/>
  <c r="BE34" i="7"/>
  <c r="AX58" i="7"/>
  <c r="AW43" i="6"/>
  <c r="AR43" i="6"/>
  <c r="Z190" i="12"/>
  <c r="Z192" i="12" s="1"/>
  <c r="Z29" i="12" s="1"/>
  <c r="Z30" i="12" s="1"/>
  <c r="AX44" i="4"/>
  <c r="J192" i="12"/>
  <c r="L193" i="12" s="1"/>
  <c r="L27" i="12" s="1"/>
  <c r="X39" i="12"/>
  <c r="U11" i="4" s="1"/>
  <c r="AV44" i="4"/>
  <c r="BD49" i="6"/>
  <c r="BD49" i="5"/>
  <c r="AZ44" i="4"/>
  <c r="T192" i="12"/>
  <c r="AB192" i="12"/>
  <c r="AQ192" i="12"/>
  <c r="AQ29" i="12" s="1"/>
  <c r="AQ30" i="12" s="1"/>
  <c r="Q39" i="12"/>
  <c r="N11" i="4" s="1"/>
  <c r="K39" i="12"/>
  <c r="H11" i="4" s="1"/>
  <c r="AN39" i="12"/>
  <c r="AK11" i="4" s="1"/>
  <c r="BF51" i="7"/>
  <c r="BF49" i="6"/>
  <c r="AW44" i="4"/>
  <c r="U39" i="12"/>
  <c r="AA39" i="12"/>
  <c r="X11" i="4" s="1"/>
  <c r="AV3" i="2"/>
  <c r="AV4" i="2" s="1"/>
  <c r="BH68" i="2"/>
  <c r="BF68" i="2"/>
  <c r="AE192" i="12"/>
  <c r="AE29" i="12" s="1"/>
  <c r="AE30" i="12" s="1"/>
  <c r="BG68" i="2"/>
  <c r="BF35" i="7"/>
  <c r="BE35" i="7"/>
  <c r="BF49" i="5"/>
  <c r="V192" i="12"/>
  <c r="AA148" i="12"/>
  <c r="AF148" i="12"/>
  <c r="J148" i="12"/>
  <c r="J149" i="12" s="1"/>
  <c r="S148" i="12"/>
  <c r="BF15" i="5"/>
  <c r="AR148" i="12"/>
  <c r="N39" i="12"/>
  <c r="K11" i="4" s="1"/>
  <c r="BD35" i="7"/>
  <c r="AT43" i="6"/>
  <c r="AT4" i="2"/>
  <c r="BE49" i="6"/>
  <c r="BF21" i="6"/>
  <c r="BH26" i="12"/>
  <c r="I16" i="10"/>
  <c r="BG26" i="12"/>
  <c r="BF55" i="7"/>
  <c r="BE55" i="7"/>
  <c r="BD41" i="4"/>
  <c r="BE18" i="5"/>
  <c r="BE50" i="4"/>
  <c r="BE19" i="4"/>
  <c r="M192" i="12"/>
  <c r="M29" i="12" s="1"/>
  <c r="M30" i="12" s="1"/>
  <c r="BE41" i="6"/>
  <c r="BI26" i="12"/>
  <c r="BE16" i="4"/>
  <c r="AV58" i="7"/>
  <c r="AY44" i="4"/>
  <c r="BF44" i="4" s="1"/>
  <c r="BD51" i="7"/>
  <c r="BF43" i="5"/>
  <c r="BF42" i="4"/>
  <c r="AC148" i="12"/>
  <c r="BD19" i="4"/>
  <c r="BF24" i="6"/>
  <c r="AI148" i="12"/>
  <c r="O148" i="12"/>
  <c r="R192" i="12"/>
  <c r="R29" i="12" s="1"/>
  <c r="R30" i="12" s="1"/>
  <c r="M148" i="12"/>
  <c r="P148" i="12"/>
  <c r="AE148" i="12"/>
  <c r="AA192" i="12"/>
  <c r="AA29" i="12" s="1"/>
  <c r="AL148" i="12"/>
  <c r="BF18" i="5"/>
  <c r="AL192" i="12"/>
  <c r="AL29" i="12" s="1"/>
  <c r="AL30" i="12" s="1"/>
  <c r="T148" i="12"/>
  <c r="I103" i="12"/>
  <c r="I104" i="12" s="1"/>
  <c r="AC192" i="12"/>
  <c r="AC29" i="12" s="1"/>
  <c r="AC30" i="12" s="1"/>
  <c r="AG148" i="12"/>
  <c r="AK192" i="12"/>
  <c r="AK29" i="12" s="1"/>
  <c r="AK30" i="12" s="1"/>
  <c r="AC39" i="12"/>
  <c r="Z11" i="4" s="1"/>
  <c r="AG39" i="12"/>
  <c r="AK39" i="12"/>
  <c r="AH11" i="4" s="1"/>
  <c r="R39" i="12"/>
  <c r="O11" i="4" s="1"/>
  <c r="AH39" i="12"/>
  <c r="AE11" i="4" s="1"/>
  <c r="O39" i="12"/>
  <c r="L11" i="4" s="1"/>
  <c r="AE39" i="12"/>
  <c r="AB11" i="4" s="1"/>
  <c r="L39" i="12"/>
  <c r="I11" i="4" s="1"/>
  <c r="AB39" i="12"/>
  <c r="Y11" i="4" s="1"/>
  <c r="AR39" i="12"/>
  <c r="AO11" i="4" s="1"/>
  <c r="BH71" i="2"/>
  <c r="BF71" i="2"/>
  <c r="BH65" i="2"/>
  <c r="BF65" i="2"/>
  <c r="BE42" i="4"/>
  <c r="Q148" i="12"/>
  <c r="BF45" i="5"/>
  <c r="BD16" i="4"/>
  <c r="W148" i="12"/>
  <c r="BI32" i="12"/>
  <c r="O192" i="12"/>
  <c r="O29" i="12" s="1"/>
  <c r="P192" i="12"/>
  <c r="P29" i="12" s="1"/>
  <c r="P30" i="12" s="1"/>
  <c r="Y148" i="12"/>
  <c r="AB148" i="12"/>
  <c r="AQ148" i="12"/>
  <c r="V148" i="12"/>
  <c r="X192" i="12"/>
  <c r="X29" i="12" s="1"/>
  <c r="X30" i="12" s="1"/>
  <c r="Z148" i="12"/>
  <c r="AJ148" i="12"/>
  <c r="S192" i="12"/>
  <c r="S29" i="12" s="1"/>
  <c r="S30" i="12" s="1"/>
  <c r="AR192" i="12"/>
  <c r="AR29" i="12" s="1"/>
  <c r="AR30" i="12" s="1"/>
  <c r="AF192" i="12"/>
  <c r="AF29" i="12" s="1"/>
  <c r="AF30" i="12" s="1"/>
  <c r="Q192" i="12"/>
  <c r="AO148" i="12"/>
  <c r="Y39" i="12"/>
  <c r="V11" i="4" s="1"/>
  <c r="I39" i="12"/>
  <c r="F11" i="4" s="1"/>
  <c r="I148" i="12"/>
  <c r="V39" i="12"/>
  <c r="S11" i="4" s="1"/>
  <c r="AL39" i="12"/>
  <c r="AI11" i="4" s="1"/>
  <c r="S39" i="12"/>
  <c r="P11" i="4" s="1"/>
  <c r="AI39" i="12"/>
  <c r="AF11" i="4" s="1"/>
  <c r="P39" i="12"/>
  <c r="M11" i="4" s="1"/>
  <c r="AF39" i="12"/>
  <c r="AC11" i="4" s="1"/>
  <c r="AZ58" i="7"/>
  <c r="AW58" i="7"/>
  <c r="AR58" i="7"/>
  <c r="BD42" i="4"/>
  <c r="U148" i="12"/>
  <c r="BF41" i="6"/>
  <c r="BE41" i="4"/>
  <c r="AM148" i="12"/>
  <c r="AN149" i="12" s="1"/>
  <c r="BH32" i="12"/>
  <c r="AM192" i="12"/>
  <c r="AM29" i="12" s="1"/>
  <c r="AH192" i="12"/>
  <c r="AH29" i="12" s="1"/>
  <c r="AH30" i="12" s="1"/>
  <c r="AK148" i="12"/>
  <c r="AM149" i="12" s="1"/>
  <c r="AN148" i="12"/>
  <c r="AD148" i="12"/>
  <c r="W192" i="12"/>
  <c r="W29" i="12" s="1"/>
  <c r="W30" i="12" s="1"/>
  <c r="X148" i="12"/>
  <c r="AD192" i="12"/>
  <c r="AD29" i="12" s="1"/>
  <c r="AD30" i="12" s="1"/>
  <c r="K192" i="12"/>
  <c r="AP192" i="12"/>
  <c r="AP29" i="12" s="1"/>
  <c r="R148" i="12"/>
  <c r="N192" i="12"/>
  <c r="I192" i="12"/>
  <c r="I29" i="12" s="1"/>
  <c r="I30" i="12" s="1"/>
  <c r="AO39" i="12"/>
  <c r="AL11" i="4" s="1"/>
  <c r="Y192" i="12"/>
  <c r="Y29" i="12" s="1"/>
  <c r="Y30" i="12" s="1"/>
  <c r="J39" i="12"/>
  <c r="G11" i="4" s="1"/>
  <c r="Z39" i="12"/>
  <c r="W11" i="4" s="1"/>
  <c r="AP39" i="12"/>
  <c r="W39" i="12"/>
  <c r="T11" i="4" s="1"/>
  <c r="AM39" i="12"/>
  <c r="AJ11" i="4" s="1"/>
  <c r="T39" i="12"/>
  <c r="Q11" i="4" s="1"/>
  <c r="AJ39" i="12"/>
  <c r="AG11" i="4" s="1"/>
  <c r="BG71" i="2"/>
  <c r="BG65" i="2"/>
  <c r="AP30" i="12"/>
  <c r="BF56" i="7"/>
  <c r="AY22" i="7"/>
  <c r="BF22" i="7" s="1"/>
  <c r="BF15" i="7"/>
  <c r="BE33" i="7"/>
  <c r="BD54" i="7"/>
  <c r="BE54" i="7"/>
  <c r="BF40" i="6"/>
  <c r="AU24" i="6"/>
  <c r="BE24" i="6" s="1"/>
  <c r="BE21" i="6"/>
  <c r="BE47" i="7"/>
  <c r="AQ52" i="5"/>
  <c r="BD52" i="5" s="1"/>
  <c r="BF19" i="4"/>
  <c r="H80" i="9"/>
  <c r="H79" i="9"/>
  <c r="AT24" i="6"/>
  <c r="T29" i="12"/>
  <c r="T30" i="12" s="1"/>
  <c r="J29" i="12"/>
  <c r="J30" i="12" s="1"/>
  <c r="N149" i="12"/>
  <c r="L29" i="12"/>
  <c r="J8" i="9"/>
  <c r="H4" i="7"/>
  <c r="H4" i="6"/>
  <c r="H4" i="5"/>
  <c r="H4" i="4"/>
  <c r="J3" i="2"/>
  <c r="K4" i="12"/>
  <c r="K4" i="2"/>
  <c r="K33" i="12"/>
  <c r="K34" i="12" s="1"/>
  <c r="J9" i="2" s="1"/>
  <c r="J45" i="2" s="1"/>
  <c r="AD11" i="4"/>
  <c r="AU8" i="9"/>
  <c r="AS4" i="7"/>
  <c r="AS4" i="6"/>
  <c r="AS4" i="5"/>
  <c r="AS4" i="4"/>
  <c r="AV4" i="12"/>
  <c r="BF33" i="7"/>
  <c r="BD42" i="5"/>
  <c r="AQ45" i="5"/>
  <c r="BB43" i="6"/>
  <c r="BF43" i="6" s="1"/>
  <c r="BD15" i="6"/>
  <c r="AQ18" i="6"/>
  <c r="BD18" i="6" s="1"/>
  <c r="AQ43" i="6"/>
  <c r="BD40" i="6"/>
  <c r="H52" i="9"/>
  <c r="H53" i="9"/>
  <c r="BF41" i="4"/>
  <c r="I100" i="9"/>
  <c r="I102" i="9"/>
  <c r="I101" i="9"/>
  <c r="I98" i="9"/>
  <c r="I94" i="9"/>
  <c r="I99" i="9"/>
  <c r="I96" i="9"/>
  <c r="I90" i="9"/>
  <c r="I76" i="9"/>
  <c r="I72" i="9"/>
  <c r="I95" i="9"/>
  <c r="I91" i="9"/>
  <c r="I77" i="9"/>
  <c r="I73" i="9"/>
  <c r="I69" i="9"/>
  <c r="I89" i="9"/>
  <c r="I71" i="9"/>
  <c r="I65" i="9"/>
  <c r="I47" i="9"/>
  <c r="I43" i="9"/>
  <c r="I39" i="9"/>
  <c r="I25" i="9"/>
  <c r="I21" i="9"/>
  <c r="I63" i="9"/>
  <c r="I46" i="9"/>
  <c r="I44" i="9"/>
  <c r="I93" i="9"/>
  <c r="I92" i="9"/>
  <c r="I68" i="9"/>
  <c r="I66" i="9"/>
  <c r="I49" i="9"/>
  <c r="I42" i="9"/>
  <c r="I40" i="9"/>
  <c r="I75" i="9"/>
  <c r="I45" i="9"/>
  <c r="I24" i="9"/>
  <c r="I22" i="9"/>
  <c r="I18" i="9"/>
  <c r="I14" i="9"/>
  <c r="I74" i="9"/>
  <c r="I62" i="9"/>
  <c r="I50" i="9"/>
  <c r="I41" i="9"/>
  <c r="I37" i="9"/>
  <c r="I20" i="9"/>
  <c r="I15" i="9"/>
  <c r="I97" i="9"/>
  <c r="I67" i="9"/>
  <c r="I64" i="9"/>
  <c r="I38" i="9"/>
  <c r="I17" i="9"/>
  <c r="I12" i="9"/>
  <c r="I70" i="9"/>
  <c r="I48" i="9"/>
  <c r="I19" i="9"/>
  <c r="I16" i="9"/>
  <c r="I23" i="9"/>
  <c r="I13" i="9"/>
  <c r="L59" i="2"/>
  <c r="R11" i="4"/>
  <c r="AQ22" i="7"/>
  <c r="BD22" i="7" s="1"/>
  <c r="BD15" i="7"/>
  <c r="BD33" i="7"/>
  <c r="BF18" i="6"/>
  <c r="BE43" i="5"/>
  <c r="O99" i="11"/>
  <c r="O96" i="11"/>
  <c r="O39" i="11"/>
  <c r="O36" i="11"/>
  <c r="AU51" i="7"/>
  <c r="BE51" i="7" s="1"/>
  <c r="BE40" i="6"/>
  <c r="BF15" i="6"/>
  <c r="BE15" i="5"/>
  <c r="H104" i="9"/>
  <c r="H105" i="9"/>
  <c r="Q29" i="12"/>
  <c r="Q30" i="12" s="1"/>
  <c r="AG30" i="12"/>
  <c r="AS45" i="5"/>
  <c r="H9" i="2"/>
  <c r="V29" i="12"/>
  <c r="V30" i="12" s="1"/>
  <c r="N40" i="2"/>
  <c r="O40" i="2" s="1"/>
  <c r="P40" i="2" s="1"/>
  <c r="AT40" i="2"/>
  <c r="I149" i="12"/>
  <c r="G51" i="2"/>
  <c r="AU22" i="7"/>
  <c r="BE22" i="7" s="1"/>
  <c r="BE15" i="7"/>
  <c r="AJ30" i="12"/>
  <c r="AQ24" i="6"/>
  <c r="BD21" i="6"/>
  <c r="AU52" i="5"/>
  <c r="BE52" i="5" s="1"/>
  <c r="BD44" i="4"/>
  <c r="O30" i="12"/>
  <c r="AW45" i="5"/>
  <c r="O79" i="11"/>
  <c r="O76" i="11"/>
  <c r="BE42" i="5"/>
  <c r="AU45" i="5"/>
  <c r="BF54" i="7"/>
  <c r="AY58" i="7"/>
  <c r="BD43" i="5"/>
  <c r="BF52" i="5"/>
  <c r="AU43" i="6"/>
  <c r="BE15" i="6"/>
  <c r="AU18" i="6"/>
  <c r="BE18" i="6" s="1"/>
  <c r="BF16" i="4"/>
  <c r="BD41" i="6"/>
  <c r="BG32" i="12"/>
  <c r="H28" i="9"/>
  <c r="H27" i="9"/>
  <c r="AA30" i="12"/>
  <c r="U29" i="12"/>
  <c r="O59" i="11"/>
  <c r="O56" i="11"/>
  <c r="AB29" i="12"/>
  <c r="AB30" i="12" s="1"/>
  <c r="J99" i="12"/>
  <c r="J103" i="12" s="1"/>
  <c r="J104" i="12" s="1"/>
  <c r="K63" i="12"/>
  <c r="K56" i="2"/>
  <c r="K43" i="12"/>
  <c r="AT43" i="12" s="1"/>
  <c r="J58" i="2"/>
  <c r="AS58" i="2" s="1"/>
  <c r="AS56" i="2"/>
  <c r="AQ149" i="12"/>
  <c r="M193" i="12" l="1"/>
  <c r="M27" i="12" s="1"/>
  <c r="M28" i="12" s="1"/>
  <c r="BE43" i="6"/>
  <c r="AB149" i="12"/>
  <c r="BE30" i="12"/>
  <c r="BD29" i="12"/>
  <c r="BE44" i="4"/>
  <c r="K149" i="12"/>
  <c r="AR149" i="12"/>
  <c r="M149" i="12"/>
  <c r="L21" i="12"/>
  <c r="AU21" i="12" s="1"/>
  <c r="AD149" i="12"/>
  <c r="BD58" i="7"/>
  <c r="BB39" i="12"/>
  <c r="AY11" i="4" s="1"/>
  <c r="R149" i="12"/>
  <c r="AJ149" i="12"/>
  <c r="AR193" i="12"/>
  <c r="AR27" i="12" s="1"/>
  <c r="AR28" i="12" s="1"/>
  <c r="AQ8" i="2" s="1"/>
  <c r="AW3" i="2"/>
  <c r="AT23" i="12"/>
  <c r="AT24" i="12" s="1"/>
  <c r="AH149" i="12"/>
  <c r="L149" i="12"/>
  <c r="BB30" i="12"/>
  <c r="AU39" i="12"/>
  <c r="AR11" i="4" s="1"/>
  <c r="AV30" i="12"/>
  <c r="BB29" i="12"/>
  <c r="R193" i="12"/>
  <c r="R27" i="12" s="1"/>
  <c r="N29" i="12"/>
  <c r="N30" i="12" s="1"/>
  <c r="AM193" i="12"/>
  <c r="AM27" i="12" s="1"/>
  <c r="AM28" i="12" s="1"/>
  <c r="AV29" i="12"/>
  <c r="AT39" i="12"/>
  <c r="AV39" i="12"/>
  <c r="AS11" i="4" s="1"/>
  <c r="AE149" i="12"/>
  <c r="AM30" i="12"/>
  <c r="BD30" i="12" s="1"/>
  <c r="AP149" i="12"/>
  <c r="AK193" i="12"/>
  <c r="AK27" i="12" s="1"/>
  <c r="AK28" i="12" s="1"/>
  <c r="AZ39" i="12"/>
  <c r="AW11" i="4" s="1"/>
  <c r="V193" i="12"/>
  <c r="V27" i="12" s="1"/>
  <c r="V28" i="12" s="1"/>
  <c r="U8" i="2" s="1"/>
  <c r="AX39" i="12"/>
  <c r="BE39" i="12"/>
  <c r="BB11" i="4" s="1"/>
  <c r="AO149" i="12"/>
  <c r="AC149" i="12"/>
  <c r="T149" i="12"/>
  <c r="AW30" i="12"/>
  <c r="BD43" i="6"/>
  <c r="U193" i="12"/>
  <c r="U27" i="12" s="1"/>
  <c r="AR4" i="5"/>
  <c r="AU4" i="12"/>
  <c r="AR4" i="7"/>
  <c r="AT8" i="9"/>
  <c r="AR4" i="6"/>
  <c r="AR4" i="4"/>
  <c r="K29" i="12"/>
  <c r="K30" i="12" s="1"/>
  <c r="K44" i="12" s="1"/>
  <c r="J39" i="2" s="1"/>
  <c r="AS39" i="2" s="1"/>
  <c r="BC29" i="12"/>
  <c r="AY39" i="12"/>
  <c r="AV11" i="4" s="1"/>
  <c r="AW29" i="12"/>
  <c r="Q193" i="12"/>
  <c r="Q27" i="12" s="1"/>
  <c r="Q28" i="12" s="1"/>
  <c r="K193" i="12"/>
  <c r="K27" i="12" s="1"/>
  <c r="K28" i="12" s="1"/>
  <c r="K36" i="12" s="1"/>
  <c r="P193" i="12"/>
  <c r="P27" i="12" s="1"/>
  <c r="P28" i="12" s="1"/>
  <c r="O8" i="2" s="1"/>
  <c r="W193" i="12"/>
  <c r="W27" i="12" s="1"/>
  <c r="W28" i="12" s="1"/>
  <c r="U149" i="12"/>
  <c r="Q149" i="12"/>
  <c r="BA39" i="12"/>
  <c r="AX11" i="4" s="1"/>
  <c r="J193" i="12"/>
  <c r="J27" i="12" s="1"/>
  <c r="J28" i="12" s="1"/>
  <c r="I8" i="2" s="1"/>
  <c r="O193" i="12"/>
  <c r="O27" i="12" s="1"/>
  <c r="O28" i="12" s="1"/>
  <c r="T193" i="12"/>
  <c r="T27" i="12" s="1"/>
  <c r="T28" i="12" s="1"/>
  <c r="S8" i="2" s="1"/>
  <c r="AK149" i="12"/>
  <c r="BE58" i="7"/>
  <c r="I193" i="12"/>
  <c r="N193" i="12"/>
  <c r="N27" i="12" s="1"/>
  <c r="N28" i="12" s="1"/>
  <c r="M8" i="2" s="1"/>
  <c r="S193" i="12"/>
  <c r="S27" i="12" s="1"/>
  <c r="S28" i="12" s="1"/>
  <c r="R8" i="2" s="1"/>
  <c r="BE29" i="12"/>
  <c r="V149" i="12"/>
  <c r="AA149" i="12"/>
  <c r="S149" i="12"/>
  <c r="BC39" i="12"/>
  <c r="AZ11" i="4" s="1"/>
  <c r="AM11" i="4"/>
  <c r="AI149" i="12"/>
  <c r="Z149" i="12"/>
  <c r="AL193" i="12"/>
  <c r="AL27" i="12" s="1"/>
  <c r="AL28" i="12" s="1"/>
  <c r="AK8" i="2" s="1"/>
  <c r="BF58" i="7"/>
  <c r="Y193" i="12"/>
  <c r="Y27" i="12" s="1"/>
  <c r="Y28" i="12" s="1"/>
  <c r="X8" i="2" s="1"/>
  <c r="BC30" i="12"/>
  <c r="AO193" i="12"/>
  <c r="AO27" i="12" s="1"/>
  <c r="AO28" i="12" s="1"/>
  <c r="AI193" i="12"/>
  <c r="AI27" i="12" s="1"/>
  <c r="AI28" i="12" s="1"/>
  <c r="AH8" i="2" s="1"/>
  <c r="AC193" i="12"/>
  <c r="AC27" i="12" s="1"/>
  <c r="AC28" i="12" s="1"/>
  <c r="P149" i="12"/>
  <c r="AD193" i="12"/>
  <c r="AD27" i="12" s="1"/>
  <c r="AB193" i="12"/>
  <c r="AB27" i="12" s="1"/>
  <c r="AB28" i="12" s="1"/>
  <c r="AA8" i="2" s="1"/>
  <c r="BA29" i="12"/>
  <c r="Y149" i="12"/>
  <c r="AG149" i="12"/>
  <c r="AN193" i="12"/>
  <c r="AN27" i="12" s="1"/>
  <c r="AN28" i="12" s="1"/>
  <c r="AM8" i="2" s="1"/>
  <c r="AH193" i="12"/>
  <c r="AH27" i="12" s="1"/>
  <c r="AH28" i="12" s="1"/>
  <c r="AA193" i="12"/>
  <c r="AA27" i="12" s="1"/>
  <c r="W149" i="12"/>
  <c r="AP193" i="12"/>
  <c r="AP27" i="12" s="1"/>
  <c r="AP28" i="12" s="1"/>
  <c r="AF193" i="12"/>
  <c r="AF27" i="12" s="1"/>
  <c r="AF28" i="12" s="1"/>
  <c r="X193" i="12"/>
  <c r="X27" i="12" s="1"/>
  <c r="AW39" i="12"/>
  <c r="AT11" i="4" s="1"/>
  <c r="AL149" i="12"/>
  <c r="BA30" i="12"/>
  <c r="AF149" i="12"/>
  <c r="X149" i="12"/>
  <c r="O149" i="12"/>
  <c r="BD39" i="12"/>
  <c r="BA11" i="4" s="1"/>
  <c r="AJ193" i="12"/>
  <c r="AJ27" i="12" s="1"/>
  <c r="AJ28" i="12" s="1"/>
  <c r="AQ193" i="12"/>
  <c r="AQ27" i="12" s="1"/>
  <c r="AQ28" i="12" s="1"/>
  <c r="AP8" i="2" s="1"/>
  <c r="Z193" i="12"/>
  <c r="Z27" i="12" s="1"/>
  <c r="Z28" i="12" s="1"/>
  <c r="Y8" i="2" s="1"/>
  <c r="BD24" i="6"/>
  <c r="AT34" i="12"/>
  <c r="AE193" i="12"/>
  <c r="AE27" i="12" s="1"/>
  <c r="AE28" i="12" s="1"/>
  <c r="AD8" i="2" s="1"/>
  <c r="AG193" i="12"/>
  <c r="AG27" i="12" s="1"/>
  <c r="AG28" i="12" s="1"/>
  <c r="AF8" i="2" s="1"/>
  <c r="AX29" i="12"/>
  <c r="U30" i="12"/>
  <c r="AX30" i="12" s="1"/>
  <c r="H114" i="9"/>
  <c r="H30" i="9"/>
  <c r="H29" i="9"/>
  <c r="F9" i="4"/>
  <c r="AU40" i="2"/>
  <c r="Q40" i="2"/>
  <c r="R40" i="2" s="1"/>
  <c r="S40" i="2" s="1"/>
  <c r="AB8" i="2"/>
  <c r="H126" i="9"/>
  <c r="F6" i="7"/>
  <c r="AW4" i="2"/>
  <c r="AX3" i="2"/>
  <c r="AS45" i="2"/>
  <c r="J69" i="2"/>
  <c r="R28" i="12"/>
  <c r="L28" i="12"/>
  <c r="J101" i="9"/>
  <c r="AS101" i="9" s="1"/>
  <c r="J99" i="9"/>
  <c r="AS99" i="9" s="1"/>
  <c r="J95" i="9"/>
  <c r="AS95" i="9" s="1"/>
  <c r="J96" i="9"/>
  <c r="AS96" i="9" s="1"/>
  <c r="J91" i="9"/>
  <c r="AS91" i="9" s="1"/>
  <c r="J77" i="9"/>
  <c r="AS77" i="9" s="1"/>
  <c r="J73" i="9"/>
  <c r="AS73" i="9" s="1"/>
  <c r="J69" i="9"/>
  <c r="AS69" i="9" s="1"/>
  <c r="J102" i="9"/>
  <c r="AS102" i="9" s="1"/>
  <c r="J98" i="9"/>
  <c r="AS98" i="9" s="1"/>
  <c r="J93" i="9"/>
  <c r="AS93" i="9" s="1"/>
  <c r="J92" i="9"/>
  <c r="AS92" i="9" s="1"/>
  <c r="J74" i="9"/>
  <c r="AS74" i="9" s="1"/>
  <c r="J70" i="9"/>
  <c r="AS70" i="9" s="1"/>
  <c r="J94" i="9"/>
  <c r="AS94" i="9" s="1"/>
  <c r="J76" i="9"/>
  <c r="AS76" i="9" s="1"/>
  <c r="J66" i="9"/>
  <c r="AS66" i="9" s="1"/>
  <c r="J62" i="9"/>
  <c r="AS62" i="9" s="1"/>
  <c r="J48" i="9"/>
  <c r="AS48" i="9" s="1"/>
  <c r="J44" i="9"/>
  <c r="AS44" i="9" s="1"/>
  <c r="J40" i="9"/>
  <c r="AS40" i="9" s="1"/>
  <c r="J22" i="9"/>
  <c r="AS22" i="9" s="1"/>
  <c r="J97" i="9"/>
  <c r="AS97" i="9" s="1"/>
  <c r="J72" i="9"/>
  <c r="AS72" i="9" s="1"/>
  <c r="J68" i="9"/>
  <c r="AS68" i="9" s="1"/>
  <c r="J49" i="9"/>
  <c r="AS49" i="9" s="1"/>
  <c r="J42" i="9"/>
  <c r="AS42" i="9" s="1"/>
  <c r="J100" i="9"/>
  <c r="AS100" i="9" s="1"/>
  <c r="J64" i="9"/>
  <c r="AS64" i="9" s="1"/>
  <c r="J47" i="9"/>
  <c r="AS47" i="9" s="1"/>
  <c r="J45" i="9"/>
  <c r="AS45" i="9" s="1"/>
  <c r="J38" i="9"/>
  <c r="AS38" i="9" s="1"/>
  <c r="J65" i="9"/>
  <c r="AS65" i="9" s="1"/>
  <c r="J50" i="9"/>
  <c r="AS50" i="9" s="1"/>
  <c r="J41" i="9"/>
  <c r="AS41" i="9" s="1"/>
  <c r="J37" i="9"/>
  <c r="AS37" i="9" s="1"/>
  <c r="J20" i="9"/>
  <c r="AS20" i="9" s="1"/>
  <c r="J15" i="9"/>
  <c r="AS15" i="9" s="1"/>
  <c r="J89" i="9"/>
  <c r="J67" i="9"/>
  <c r="AS67" i="9" s="1"/>
  <c r="J46" i="9"/>
  <c r="AS46" i="9" s="1"/>
  <c r="J25" i="9"/>
  <c r="AS25" i="9" s="1"/>
  <c r="J23" i="9"/>
  <c r="AS23" i="9" s="1"/>
  <c r="J16" i="9"/>
  <c r="AS16" i="9" s="1"/>
  <c r="J90" i="9"/>
  <c r="AS90" i="9" s="1"/>
  <c r="J71" i="9"/>
  <c r="AS71" i="9" s="1"/>
  <c r="J63" i="9"/>
  <c r="AS63" i="9" s="1"/>
  <c r="J75" i="9"/>
  <c r="AS75" i="9" s="1"/>
  <c r="J43" i="9"/>
  <c r="AS43" i="9" s="1"/>
  <c r="J14" i="9"/>
  <c r="AS14" i="9" s="1"/>
  <c r="J21" i="9"/>
  <c r="AS21" i="9" s="1"/>
  <c r="J19" i="9"/>
  <c r="AS19" i="9" s="1"/>
  <c r="J18" i="9"/>
  <c r="AS18" i="9" s="1"/>
  <c r="J24" i="9"/>
  <c r="AS24" i="9" s="1"/>
  <c r="J39" i="9"/>
  <c r="AS39" i="9" s="1"/>
  <c r="J13" i="9"/>
  <c r="AS13" i="9" s="1"/>
  <c r="J12" i="9"/>
  <c r="J17" i="9"/>
  <c r="AS17" i="9" s="1"/>
  <c r="V8" i="2"/>
  <c r="AY29" i="12"/>
  <c r="AJ8" i="2"/>
  <c r="H45" i="2"/>
  <c r="AS9" i="2"/>
  <c r="AE8" i="2"/>
  <c r="M59" i="2"/>
  <c r="L63" i="12"/>
  <c r="K99" i="12"/>
  <c r="K103" i="12" s="1"/>
  <c r="K104" i="12" s="1"/>
  <c r="AZ30" i="12"/>
  <c r="AQ11" i="4"/>
  <c r="AV8" i="9"/>
  <c r="AT4" i="5"/>
  <c r="AT4" i="7"/>
  <c r="AT4" i="4"/>
  <c r="AT4" i="6"/>
  <c r="AW4" i="12"/>
  <c r="AU11" i="4"/>
  <c r="I79" i="9"/>
  <c r="I80" i="9"/>
  <c r="H54" i="9"/>
  <c r="H55" i="9"/>
  <c r="F9" i="5"/>
  <c r="P8" i="2"/>
  <c r="J8" i="2"/>
  <c r="K8" i="9"/>
  <c r="I4" i="5"/>
  <c r="I4" i="7"/>
  <c r="I4" i="4"/>
  <c r="L4" i="12"/>
  <c r="L4" i="2"/>
  <c r="I4" i="6"/>
  <c r="K3" i="2"/>
  <c r="AY30" i="12"/>
  <c r="L43" i="12"/>
  <c r="K58" i="2"/>
  <c r="L56" i="2"/>
  <c r="AT29" i="12"/>
  <c r="H107" i="9"/>
  <c r="H106" i="9"/>
  <c r="F9" i="7"/>
  <c r="H124" i="9"/>
  <c r="F6" i="5"/>
  <c r="L8" i="2"/>
  <c r="L30" i="12"/>
  <c r="AU30" i="12" s="1"/>
  <c r="H81" i="9"/>
  <c r="H82" i="9"/>
  <c r="F9" i="6"/>
  <c r="AG8" i="2"/>
  <c r="AZ29" i="12"/>
  <c r="H123" i="9"/>
  <c r="F6" i="4"/>
  <c r="BE45" i="5"/>
  <c r="AT30" i="12"/>
  <c r="I44" i="12"/>
  <c r="H39" i="2" s="1"/>
  <c r="H67" i="2" s="1"/>
  <c r="J44" i="12"/>
  <c r="I39" i="2" s="1"/>
  <c r="AN8" i="2"/>
  <c r="I27" i="9"/>
  <c r="I28" i="9"/>
  <c r="I53" i="9"/>
  <c r="I52" i="9"/>
  <c r="I105" i="9"/>
  <c r="I104" i="9"/>
  <c r="BD45" i="5"/>
  <c r="L23" i="12"/>
  <c r="I27" i="12"/>
  <c r="I45" i="12"/>
  <c r="H46" i="2" s="1"/>
  <c r="H70" i="2" s="1"/>
  <c r="J36" i="12"/>
  <c r="H125" i="9"/>
  <c r="F6" i="6"/>
  <c r="AT33" i="12"/>
  <c r="M45" i="12" l="1"/>
  <c r="L46" i="2" s="1"/>
  <c r="BI30" i="12"/>
  <c r="BC27" i="12"/>
  <c r="AU29" i="12"/>
  <c r="BG29" i="12" s="1"/>
  <c r="BG39" i="12"/>
  <c r="BD11" i="4" s="1"/>
  <c r="Q45" i="12"/>
  <c r="P46" i="2" s="1"/>
  <c r="BH39" i="12"/>
  <c r="BE11" i="4" s="1"/>
  <c r="BB28" i="12"/>
  <c r="AY27" i="12"/>
  <c r="AZ27" i="12"/>
  <c r="R45" i="12"/>
  <c r="Q46" i="2" s="1"/>
  <c r="AJ45" i="12"/>
  <c r="AI46" i="2" s="1"/>
  <c r="AA28" i="12"/>
  <c r="AZ28" i="12" s="1"/>
  <c r="AU27" i="12"/>
  <c r="BI29" i="12"/>
  <c r="AM45" i="12"/>
  <c r="AL46" i="2" s="1"/>
  <c r="BE27" i="12"/>
  <c r="P45" i="12"/>
  <c r="O46" i="2" s="1"/>
  <c r="AI45" i="12"/>
  <c r="F10" i="6"/>
  <c r="F12" i="6" s="1"/>
  <c r="X28" i="12"/>
  <c r="AY28" i="12" s="1"/>
  <c r="Y45" i="12"/>
  <c r="X46" i="2" s="1"/>
  <c r="V45" i="12"/>
  <c r="U46" i="2" s="1"/>
  <c r="L45" i="12"/>
  <c r="K46" i="2" s="1"/>
  <c r="J45" i="12"/>
  <c r="I46" i="2" s="1"/>
  <c r="I48" i="2" s="1"/>
  <c r="AV27" i="12"/>
  <c r="AV28" i="12" s="1"/>
  <c r="O45" i="12"/>
  <c r="N46" i="2" s="1"/>
  <c r="W45" i="12"/>
  <c r="AX45" i="12" s="1"/>
  <c r="AA45" i="12"/>
  <c r="Z46" i="2" s="1"/>
  <c r="AC45" i="12"/>
  <c r="AZ45" i="12" s="1"/>
  <c r="AW27" i="12"/>
  <c r="N45" i="12"/>
  <c r="AU45" i="12" s="1"/>
  <c r="S45" i="12"/>
  <c r="R46" i="2" s="1"/>
  <c r="R70" i="2" s="1"/>
  <c r="BA27" i="12"/>
  <c r="Z45" i="12"/>
  <c r="AP45" i="12"/>
  <c r="AO46" i="2" s="1"/>
  <c r="AB45" i="12"/>
  <c r="AA46" i="2" s="1"/>
  <c r="K45" i="12"/>
  <c r="J46" i="2" s="1"/>
  <c r="T45" i="12"/>
  <c r="BI39" i="12"/>
  <c r="BF11" i="4" s="1"/>
  <c r="H31" i="9"/>
  <c r="H32" i="9" s="1"/>
  <c r="U45" i="12"/>
  <c r="T46" i="2" s="1"/>
  <c r="BD27" i="12"/>
  <c r="X45" i="12"/>
  <c r="W46" i="2" s="1"/>
  <c r="AR45" i="12"/>
  <c r="AQ46" i="2" s="1"/>
  <c r="AF45" i="12"/>
  <c r="AE46" i="2" s="1"/>
  <c r="BB27" i="12"/>
  <c r="AD28" i="12"/>
  <c r="BA28" i="12" s="1"/>
  <c r="F10" i="5"/>
  <c r="AH45" i="12"/>
  <c r="AG46" i="2" s="1"/>
  <c r="AL45" i="12"/>
  <c r="F10" i="7"/>
  <c r="F12" i="7" s="1"/>
  <c r="AO45" i="12"/>
  <c r="BD45" i="12" s="1"/>
  <c r="AE45" i="12"/>
  <c r="AD46" i="2" s="1"/>
  <c r="AG45" i="12"/>
  <c r="AF46" i="2" s="1"/>
  <c r="L70" i="2"/>
  <c r="AK45" i="12"/>
  <c r="AJ46" i="2" s="1"/>
  <c r="AQ45" i="12"/>
  <c r="AP46" i="2" s="1"/>
  <c r="AD45" i="12"/>
  <c r="AC46" i="2" s="1"/>
  <c r="AN45" i="12"/>
  <c r="AM46" i="2" s="1"/>
  <c r="U28" i="12"/>
  <c r="AX27" i="12"/>
  <c r="I124" i="9"/>
  <c r="G6" i="5"/>
  <c r="M43" i="12"/>
  <c r="M44" i="12"/>
  <c r="L39" i="2" s="1"/>
  <c r="L58" i="2"/>
  <c r="M56" i="2"/>
  <c r="AS80" i="9"/>
  <c r="AS79" i="9"/>
  <c r="AS125" i="9" s="1"/>
  <c r="K37" i="12"/>
  <c r="K40" i="12"/>
  <c r="K41" i="12" s="1"/>
  <c r="W8" i="2"/>
  <c r="F34" i="6"/>
  <c r="F27" i="6"/>
  <c r="F28" i="6"/>
  <c r="I10" i="2"/>
  <c r="AS52" i="9"/>
  <c r="AS124" i="9" s="1"/>
  <c r="AS53" i="9"/>
  <c r="I55" i="9"/>
  <c r="I54" i="9"/>
  <c r="G9" i="5"/>
  <c r="BG30" i="12"/>
  <c r="F28" i="4"/>
  <c r="F29" i="4"/>
  <c r="F22" i="4"/>
  <c r="F35" i="4"/>
  <c r="BB45" i="12"/>
  <c r="AH46" i="2"/>
  <c r="F29" i="5"/>
  <c r="F21" i="5"/>
  <c r="F30" i="5"/>
  <c r="F36" i="5"/>
  <c r="L44" i="12"/>
  <c r="K39" i="2" s="1"/>
  <c r="K67" i="2" s="1"/>
  <c r="H56" i="9"/>
  <c r="H57" i="9" s="1"/>
  <c r="BA8" i="2"/>
  <c r="J79" i="9"/>
  <c r="J80" i="9"/>
  <c r="AW28" i="12"/>
  <c r="Q8" i="2"/>
  <c r="H116" i="9"/>
  <c r="J37" i="12"/>
  <c r="J40" i="12"/>
  <c r="J41" i="12" s="1"/>
  <c r="L33" i="12"/>
  <c r="L24" i="12"/>
  <c r="M21" i="12"/>
  <c r="M23" i="12" s="1"/>
  <c r="I126" i="9"/>
  <c r="G6" i="7"/>
  <c r="I114" i="9"/>
  <c r="I30" i="9"/>
  <c r="I29" i="9"/>
  <c r="G9" i="4"/>
  <c r="H127" i="9"/>
  <c r="BC28" i="12"/>
  <c r="AI8" i="2"/>
  <c r="H83" i="9"/>
  <c r="H84" i="9" s="1"/>
  <c r="H108" i="9"/>
  <c r="H109" i="9" s="1"/>
  <c r="F12" i="5"/>
  <c r="J28" i="9"/>
  <c r="J27" i="9"/>
  <c r="AS12" i="9"/>
  <c r="AY3" i="2"/>
  <c r="AX4" i="2"/>
  <c r="BH30" i="12"/>
  <c r="BE28" i="12"/>
  <c r="AO8" i="2"/>
  <c r="AY45" i="12"/>
  <c r="Y46" i="2"/>
  <c r="N8" i="2"/>
  <c r="BE45" i="12"/>
  <c r="BI45" i="12" s="1"/>
  <c r="I106" i="9"/>
  <c r="I107" i="9"/>
  <c r="G9" i="7"/>
  <c r="I123" i="9"/>
  <c r="G6" i="4"/>
  <c r="I67" i="2"/>
  <c r="L8" i="9"/>
  <c r="J4" i="5"/>
  <c r="J4" i="7"/>
  <c r="J4" i="6"/>
  <c r="J4" i="4"/>
  <c r="L3" i="2"/>
  <c r="M4" i="12"/>
  <c r="M4" i="2"/>
  <c r="J10" i="2"/>
  <c r="I82" i="9"/>
  <c r="I81" i="9"/>
  <c r="G9" i="6"/>
  <c r="AG70" i="2"/>
  <c r="L99" i="12"/>
  <c r="L103" i="12" s="1"/>
  <c r="L104" i="12" s="1"/>
  <c r="M63" i="12"/>
  <c r="H69" i="2"/>
  <c r="H48" i="2"/>
  <c r="I69" i="2"/>
  <c r="J53" i="9"/>
  <c r="J52" i="9"/>
  <c r="AU28" i="12"/>
  <c r="K8" i="2"/>
  <c r="AW45" i="12"/>
  <c r="BG45" i="12" s="1"/>
  <c r="S46" i="2"/>
  <c r="AU4" i="7"/>
  <c r="AW8" i="9"/>
  <c r="AU4" i="5"/>
  <c r="AU4" i="6"/>
  <c r="AX4" i="12"/>
  <c r="AU4" i="4"/>
  <c r="AV40" i="2"/>
  <c r="BF40" i="2" s="1"/>
  <c r="T40" i="2"/>
  <c r="U40" i="2" s="1"/>
  <c r="V40" i="2" s="1"/>
  <c r="H115" i="9"/>
  <c r="F10" i="4"/>
  <c r="BH29" i="12"/>
  <c r="K102" i="9"/>
  <c r="K96" i="9"/>
  <c r="K100" i="9"/>
  <c r="K97" i="9"/>
  <c r="K98" i="9"/>
  <c r="K95" i="9"/>
  <c r="K93" i="9"/>
  <c r="K92" i="9"/>
  <c r="K74" i="9"/>
  <c r="K70" i="9"/>
  <c r="K99" i="9"/>
  <c r="K89" i="9"/>
  <c r="K75" i="9"/>
  <c r="K71" i="9"/>
  <c r="K91" i="9"/>
  <c r="K73" i="9"/>
  <c r="K67" i="9"/>
  <c r="K63" i="9"/>
  <c r="K49" i="9"/>
  <c r="K45" i="9"/>
  <c r="K41" i="9"/>
  <c r="K37" i="9"/>
  <c r="K23" i="9"/>
  <c r="K19" i="9"/>
  <c r="K90" i="9"/>
  <c r="K101" i="9"/>
  <c r="K77" i="9"/>
  <c r="K66" i="9"/>
  <c r="K64" i="9"/>
  <c r="K47" i="9"/>
  <c r="K40" i="9"/>
  <c r="K38" i="9"/>
  <c r="K76" i="9"/>
  <c r="K69" i="9"/>
  <c r="K62" i="9"/>
  <c r="K50" i="9"/>
  <c r="K43" i="9"/>
  <c r="K72" i="9"/>
  <c r="K46" i="9"/>
  <c r="K25" i="9"/>
  <c r="K16" i="9"/>
  <c r="K12" i="9"/>
  <c r="K42" i="9"/>
  <c r="K21" i="9"/>
  <c r="K17" i="9"/>
  <c r="K68" i="9"/>
  <c r="K94" i="9"/>
  <c r="K48" i="9"/>
  <c r="K22" i="9"/>
  <c r="K65" i="9"/>
  <c r="K24" i="9"/>
  <c r="K14" i="9"/>
  <c r="K39" i="9"/>
  <c r="K15" i="9"/>
  <c r="K13" i="9"/>
  <c r="K44" i="9"/>
  <c r="K20" i="9"/>
  <c r="K18" i="9"/>
  <c r="I125" i="9"/>
  <c r="G6" i="6"/>
  <c r="AT59" i="2"/>
  <c r="N59" i="2"/>
  <c r="BC45" i="12"/>
  <c r="AK46" i="2"/>
  <c r="J104" i="9"/>
  <c r="J105" i="9"/>
  <c r="AS89" i="9"/>
  <c r="F32" i="7"/>
  <c r="F25" i="7"/>
  <c r="F40" i="7"/>
  <c r="F31" i="7"/>
  <c r="BD28" i="12"/>
  <c r="AL8" i="2"/>
  <c r="AT27" i="12"/>
  <c r="I28" i="12"/>
  <c r="J67" i="2"/>
  <c r="V46" i="2" l="1"/>
  <c r="O70" i="2"/>
  <c r="Q70" i="2"/>
  <c r="AL70" i="2"/>
  <c r="AI70" i="2"/>
  <c r="G10" i="5"/>
  <c r="AJ70" i="2"/>
  <c r="BI27" i="12"/>
  <c r="AP70" i="2"/>
  <c r="M46" i="2"/>
  <c r="Z8" i="2"/>
  <c r="AM70" i="2"/>
  <c r="AA70" i="2"/>
  <c r="BG27" i="12"/>
  <c r="AT45" i="12"/>
  <c r="AB46" i="2"/>
  <c r="AV45" i="12"/>
  <c r="BA45" i="12"/>
  <c r="BH45" i="12" s="1"/>
  <c r="AN46" i="2"/>
  <c r="AO70" i="2" s="1"/>
  <c r="BH27" i="12"/>
  <c r="N70" i="2"/>
  <c r="AT46" i="2"/>
  <c r="I83" i="9"/>
  <c r="I84" i="9" s="1"/>
  <c r="I70" i="2"/>
  <c r="M70" i="2"/>
  <c r="AD70" i="2"/>
  <c r="U70" i="2"/>
  <c r="X70" i="2"/>
  <c r="BI28" i="12"/>
  <c r="H117" i="9"/>
  <c r="H93" i="2" s="1"/>
  <c r="AC8" i="2"/>
  <c r="I31" i="9"/>
  <c r="I32" i="9" s="1"/>
  <c r="L67" i="2"/>
  <c r="AS67" i="2"/>
  <c r="I108" i="9"/>
  <c r="I109" i="9" s="1"/>
  <c r="T8" i="2"/>
  <c r="AW8" i="2" s="1"/>
  <c r="AX28" i="12"/>
  <c r="BH28" i="12" s="1"/>
  <c r="F43" i="7"/>
  <c r="G34" i="6"/>
  <c r="G37" i="6" s="1"/>
  <c r="G27" i="6"/>
  <c r="G28" i="6"/>
  <c r="K104" i="9"/>
  <c r="K105" i="9"/>
  <c r="J54" i="9"/>
  <c r="J55" i="9"/>
  <c r="H9" i="5"/>
  <c r="K4" i="7"/>
  <c r="K4" i="6"/>
  <c r="M8" i="9"/>
  <c r="K4" i="4"/>
  <c r="K4" i="5"/>
  <c r="M3" i="2"/>
  <c r="N4" i="12"/>
  <c r="N4" i="2"/>
  <c r="G29" i="4"/>
  <c r="G35" i="4"/>
  <c r="G38" i="4" s="1"/>
  <c r="G28" i="4"/>
  <c r="G22" i="4"/>
  <c r="G25" i="4" s="1"/>
  <c r="AS27" i="9"/>
  <c r="AS123" i="9" s="1"/>
  <c r="AS28" i="9"/>
  <c r="I116" i="9"/>
  <c r="J125" i="9"/>
  <c r="H6" i="6"/>
  <c r="AE70" i="2"/>
  <c r="AZ46" i="2"/>
  <c r="BG46" i="2" s="1"/>
  <c r="F32" i="4"/>
  <c r="F37" i="6"/>
  <c r="J126" i="9"/>
  <c r="H6" i="7"/>
  <c r="M99" i="12"/>
  <c r="M103" i="12" s="1"/>
  <c r="M104" i="12" s="1"/>
  <c r="N63" i="12"/>
  <c r="F28" i="7"/>
  <c r="K80" i="9"/>
  <c r="K79" i="9"/>
  <c r="AT8" i="2"/>
  <c r="AY8" i="2"/>
  <c r="I127" i="9"/>
  <c r="G10" i="7"/>
  <c r="G12" i="7" s="1"/>
  <c r="AU8" i="2"/>
  <c r="BD8" i="2"/>
  <c r="J123" i="9"/>
  <c r="H6" i="4"/>
  <c r="AN70" i="2"/>
  <c r="BC70" i="2" s="1"/>
  <c r="BC46" i="2"/>
  <c r="BB8" i="2"/>
  <c r="M33" i="12"/>
  <c r="M34" i="12" s="1"/>
  <c r="M24" i="12"/>
  <c r="N21" i="12"/>
  <c r="N23" i="12" s="1"/>
  <c r="AB70" i="2"/>
  <c r="AY46" i="2"/>
  <c r="F26" i="5"/>
  <c r="F38" i="4"/>
  <c r="I56" i="9"/>
  <c r="I57" i="9" s="1"/>
  <c r="AS81" i="9"/>
  <c r="AS83" i="9" s="1"/>
  <c r="AS84" i="9" s="1"/>
  <c r="AS82" i="9"/>
  <c r="AF70" i="2"/>
  <c r="AS104" i="9"/>
  <c r="AS126" i="9" s="1"/>
  <c r="AS105" i="9"/>
  <c r="K27" i="9"/>
  <c r="K28" i="9"/>
  <c r="K53" i="9"/>
  <c r="K52" i="9"/>
  <c r="AS69" i="2"/>
  <c r="G10" i="6"/>
  <c r="J11" i="2"/>
  <c r="AQ70" i="2"/>
  <c r="BD70" i="2" s="1"/>
  <c r="BD46" i="2"/>
  <c r="BH46" i="2" s="1"/>
  <c r="F13" i="4"/>
  <c r="AX8" i="9"/>
  <c r="AV4" i="6"/>
  <c r="AV4" i="7"/>
  <c r="AV4" i="5"/>
  <c r="AV4" i="4"/>
  <c r="AY4" i="12"/>
  <c r="J114" i="9"/>
  <c r="J29" i="9"/>
  <c r="J30" i="9"/>
  <c r="H9" i="4"/>
  <c r="H113" i="9"/>
  <c r="H88" i="2"/>
  <c r="F33" i="5"/>
  <c r="F25" i="4"/>
  <c r="AC70" i="2"/>
  <c r="I11" i="2"/>
  <c r="AX8" i="2"/>
  <c r="N43" i="12"/>
  <c r="AU43" i="12" s="1"/>
  <c r="N44" i="12"/>
  <c r="M39" i="2" s="1"/>
  <c r="AT56" i="2"/>
  <c r="N56" i="2"/>
  <c r="M58" i="2"/>
  <c r="AT58" i="2" s="1"/>
  <c r="G30" i="5"/>
  <c r="G36" i="5"/>
  <c r="G39" i="5" s="1"/>
  <c r="G29" i="5"/>
  <c r="G21" i="5"/>
  <c r="G26" i="5" s="1"/>
  <c r="AW46" i="2"/>
  <c r="V70" i="2"/>
  <c r="W70" i="2"/>
  <c r="AT28" i="12"/>
  <c r="BG28" i="12" s="1"/>
  <c r="I36" i="12"/>
  <c r="H8" i="2"/>
  <c r="BC8" i="2"/>
  <c r="F37" i="7"/>
  <c r="J106" i="9"/>
  <c r="J107" i="9"/>
  <c r="H9" i="7"/>
  <c r="AK70" i="2"/>
  <c r="BB70" i="2" s="1"/>
  <c r="BB46" i="2"/>
  <c r="O59" i="2"/>
  <c r="AW40" i="2"/>
  <c r="W40" i="2"/>
  <c r="X40" i="2" s="1"/>
  <c r="Y40" i="2" s="1"/>
  <c r="S70" i="2"/>
  <c r="AV70" i="2" s="1"/>
  <c r="AV46" i="2"/>
  <c r="BF46" i="2" s="1"/>
  <c r="J124" i="9"/>
  <c r="H6" i="5"/>
  <c r="L102" i="9"/>
  <c r="L99" i="9"/>
  <c r="L100" i="9"/>
  <c r="L97" i="9"/>
  <c r="L93" i="9"/>
  <c r="L98" i="9"/>
  <c r="L89" i="9"/>
  <c r="L75" i="9"/>
  <c r="L71" i="9"/>
  <c r="L94" i="9"/>
  <c r="L90" i="9"/>
  <c r="L76" i="9"/>
  <c r="L72" i="9"/>
  <c r="L95" i="9"/>
  <c r="L70" i="9"/>
  <c r="L68" i="9"/>
  <c r="L64" i="9"/>
  <c r="L50" i="9"/>
  <c r="L46" i="9"/>
  <c r="L42" i="9"/>
  <c r="L38" i="9"/>
  <c r="L24" i="9"/>
  <c r="L20" i="9"/>
  <c r="L101" i="9"/>
  <c r="L77" i="9"/>
  <c r="L96" i="9"/>
  <c r="L92" i="9"/>
  <c r="L73" i="9"/>
  <c r="L69" i="9"/>
  <c r="L62" i="9"/>
  <c r="L45" i="9"/>
  <c r="L43" i="9"/>
  <c r="L91" i="9"/>
  <c r="L74" i="9"/>
  <c r="L67" i="9"/>
  <c r="L65" i="9"/>
  <c r="L48" i="9"/>
  <c r="L41" i="9"/>
  <c r="L39" i="9"/>
  <c r="L66" i="9"/>
  <c r="L23" i="9"/>
  <c r="L21" i="9"/>
  <c r="L17" i="9"/>
  <c r="L13" i="9"/>
  <c r="L63" i="9"/>
  <c r="L47" i="9"/>
  <c r="L19" i="9"/>
  <c r="L18" i="9"/>
  <c r="L14" i="9"/>
  <c r="L16" i="9"/>
  <c r="L37" i="9"/>
  <c r="L15" i="9"/>
  <c r="L44" i="9"/>
  <c r="L22" i="9"/>
  <c r="L49" i="9"/>
  <c r="L40" i="9"/>
  <c r="L25" i="9"/>
  <c r="L12" i="9"/>
  <c r="Y70" i="2"/>
  <c r="AX46" i="2"/>
  <c r="AY4" i="2"/>
  <c r="AZ3" i="2"/>
  <c r="AS46" i="2"/>
  <c r="AS48" i="2" s="1"/>
  <c r="J70" i="2"/>
  <c r="AS70" i="2" s="1"/>
  <c r="K70" i="2"/>
  <c r="AT70" i="2" s="1"/>
  <c r="J48" i="2"/>
  <c r="AZ8" i="2"/>
  <c r="Z70" i="2"/>
  <c r="AY70" i="2" s="1"/>
  <c r="I115" i="9"/>
  <c r="G10" i="4"/>
  <c r="G13" i="4" s="1"/>
  <c r="G25" i="7"/>
  <c r="G28" i="7" s="1"/>
  <c r="G40" i="7"/>
  <c r="G43" i="7" s="1"/>
  <c r="G31" i="7"/>
  <c r="G32" i="7"/>
  <c r="L34" i="12"/>
  <c r="T70" i="2"/>
  <c r="AV8" i="2"/>
  <c r="J82" i="9"/>
  <c r="J81" i="9"/>
  <c r="H9" i="6"/>
  <c r="P70" i="2"/>
  <c r="AU70" i="2" s="1"/>
  <c r="AU46" i="2"/>
  <c r="F39" i="5"/>
  <c r="BA46" i="2"/>
  <c r="AH70" i="2"/>
  <c r="G12" i="5"/>
  <c r="AS54" i="9"/>
  <c r="AS55" i="9"/>
  <c r="F31" i="6"/>
  <c r="F51" i="6" s="1"/>
  <c r="H16" i="2" s="1"/>
  <c r="BG8" i="2" l="1"/>
  <c r="AZ70" i="2"/>
  <c r="H118" i="9"/>
  <c r="AW70" i="2"/>
  <c r="F60" i="7"/>
  <c r="I117" i="9"/>
  <c r="I93" i="2" s="1"/>
  <c r="J31" i="9"/>
  <c r="J32" i="9" s="1"/>
  <c r="J83" i="9"/>
  <c r="J84" i="9" s="1"/>
  <c r="F52" i="4"/>
  <c r="H14" i="2" s="1"/>
  <c r="AS56" i="9"/>
  <c r="AS57" i="9" s="1"/>
  <c r="BH8" i="2"/>
  <c r="G32" i="4"/>
  <c r="G52" i="4" s="1"/>
  <c r="I14" i="2" s="1"/>
  <c r="H10" i="5"/>
  <c r="AQ10" i="5" s="1"/>
  <c r="F54" i="5"/>
  <c r="H15" i="2" s="1"/>
  <c r="G37" i="7"/>
  <c r="G60" i="7" s="1"/>
  <c r="I17" i="2" s="1"/>
  <c r="H36" i="5"/>
  <c r="AQ6" i="5"/>
  <c r="H29" i="5"/>
  <c r="H21" i="5"/>
  <c r="H30" i="5"/>
  <c r="AQ30" i="5" s="1"/>
  <c r="Z40" i="2"/>
  <c r="AA40" i="2" s="1"/>
  <c r="AB40" i="2" s="1"/>
  <c r="AX40" i="2"/>
  <c r="H10" i="7"/>
  <c r="H12" i="7" s="1"/>
  <c r="J115" i="9"/>
  <c r="H10" i="4"/>
  <c r="AQ10" i="4" s="1"/>
  <c r="K123" i="9"/>
  <c r="I6" i="4"/>
  <c r="H22" i="4"/>
  <c r="H35" i="4"/>
  <c r="H28" i="4"/>
  <c r="AQ28" i="4" s="1"/>
  <c r="H29" i="4"/>
  <c r="AQ29" i="4" s="1"/>
  <c r="AQ6" i="4"/>
  <c r="K125" i="9"/>
  <c r="I6" i="6"/>
  <c r="G31" i="6"/>
  <c r="K9" i="2"/>
  <c r="L36" i="12"/>
  <c r="AZ4" i="2"/>
  <c r="BA3" i="2"/>
  <c r="L52" i="9"/>
  <c r="L53" i="9"/>
  <c r="L104" i="9"/>
  <c r="L105" i="9"/>
  <c r="AX70" i="2"/>
  <c r="BG70" i="2" s="1"/>
  <c r="G33" i="5"/>
  <c r="G54" i="5" s="1"/>
  <c r="O44" i="12"/>
  <c r="N39" i="2" s="1"/>
  <c r="N67" i="2" s="1"/>
  <c r="O56" i="2"/>
  <c r="N58" i="2"/>
  <c r="O43" i="12"/>
  <c r="H17" i="2"/>
  <c r="K55" i="9"/>
  <c r="K54" i="9"/>
  <c r="I9" i="5"/>
  <c r="BA70" i="2"/>
  <c r="BH70" i="2" s="1"/>
  <c r="AQ9" i="6"/>
  <c r="L9" i="2"/>
  <c r="M36" i="12"/>
  <c r="J127" i="9"/>
  <c r="I113" i="9"/>
  <c r="I118" i="9" s="1"/>
  <c r="I88" i="2"/>
  <c r="I89" i="2" s="1"/>
  <c r="K81" i="9"/>
  <c r="K82" i="9"/>
  <c r="I9" i="6"/>
  <c r="N99" i="12"/>
  <c r="N103" i="12" s="1"/>
  <c r="N104" i="12" s="1"/>
  <c r="O63" i="12"/>
  <c r="H40" i="7"/>
  <c r="H43" i="7" s="1"/>
  <c r="AQ43" i="7" s="1"/>
  <c r="H31" i="7"/>
  <c r="H32" i="7"/>
  <c r="AQ32" i="7" s="1"/>
  <c r="H25" i="7"/>
  <c r="H28" i="7" s="1"/>
  <c r="AQ6" i="7"/>
  <c r="AS127" i="9"/>
  <c r="K107" i="9"/>
  <c r="K106" i="9"/>
  <c r="I9" i="7"/>
  <c r="H10" i="6"/>
  <c r="H12" i="6" s="1"/>
  <c r="AY8" i="9"/>
  <c r="AW4" i="6"/>
  <c r="AW4" i="7"/>
  <c r="AW4" i="5"/>
  <c r="AW4" i="4"/>
  <c r="AZ4" i="12"/>
  <c r="L27" i="9"/>
  <c r="L28" i="9"/>
  <c r="L80" i="9"/>
  <c r="L79" i="9"/>
  <c r="P59" i="2"/>
  <c r="J108" i="9"/>
  <c r="J109" i="9" s="1"/>
  <c r="AS8" i="2"/>
  <c r="BF8" i="2" s="1"/>
  <c r="H10" i="2"/>
  <c r="H89" i="2"/>
  <c r="H13" i="4"/>
  <c r="AQ9" i="4"/>
  <c r="AS106" i="9"/>
  <c r="AS107" i="9"/>
  <c r="G12" i="6"/>
  <c r="G51" i="6" s="1"/>
  <c r="I16" i="2" s="1"/>
  <c r="N8" i="9"/>
  <c r="L4" i="7"/>
  <c r="L4" i="6"/>
  <c r="L4" i="5"/>
  <c r="L4" i="4"/>
  <c r="N3" i="2"/>
  <c r="O4" i="12"/>
  <c r="O4" i="2"/>
  <c r="AQ9" i="5"/>
  <c r="K126" i="9"/>
  <c r="I6" i="7"/>
  <c r="BF70" i="2"/>
  <c r="I40" i="12"/>
  <c r="I37" i="12"/>
  <c r="AT36" i="12"/>
  <c r="M67" i="2"/>
  <c r="AT67" i="2" s="1"/>
  <c r="AT39" i="2"/>
  <c r="J116" i="9"/>
  <c r="K124" i="9"/>
  <c r="I6" i="5"/>
  <c r="K114" i="9"/>
  <c r="K29" i="9"/>
  <c r="K30" i="9"/>
  <c r="I9" i="4"/>
  <c r="N33" i="12"/>
  <c r="AU23" i="12"/>
  <c r="AU24" i="12" s="1"/>
  <c r="N24" i="12"/>
  <c r="O21" i="12"/>
  <c r="H27" i="6"/>
  <c r="H28" i="6"/>
  <c r="AQ28" i="6" s="1"/>
  <c r="H34" i="6"/>
  <c r="H37" i="6" s="1"/>
  <c r="AQ6" i="6"/>
  <c r="AS30" i="9"/>
  <c r="AS114" i="9"/>
  <c r="AS29" i="9"/>
  <c r="AS115" i="9" s="1"/>
  <c r="M100" i="9"/>
  <c r="AT100" i="9" s="1"/>
  <c r="M98" i="9"/>
  <c r="AT98" i="9" s="1"/>
  <c r="M94" i="9"/>
  <c r="AT94" i="9" s="1"/>
  <c r="M101" i="9"/>
  <c r="AT101" i="9" s="1"/>
  <c r="M102" i="9"/>
  <c r="AT102" i="9" s="1"/>
  <c r="M99" i="9"/>
  <c r="AT99" i="9" s="1"/>
  <c r="M90" i="9"/>
  <c r="AT90" i="9" s="1"/>
  <c r="M76" i="9"/>
  <c r="AT76" i="9" s="1"/>
  <c r="M72" i="9"/>
  <c r="AT72" i="9" s="1"/>
  <c r="M97" i="9"/>
  <c r="AT97" i="9" s="1"/>
  <c r="M91" i="9"/>
  <c r="AT91" i="9" s="1"/>
  <c r="M77" i="9"/>
  <c r="AT77" i="9" s="1"/>
  <c r="M73" i="9"/>
  <c r="AT73" i="9" s="1"/>
  <c r="M69" i="9"/>
  <c r="AT69" i="9" s="1"/>
  <c r="M75" i="9"/>
  <c r="AT75" i="9" s="1"/>
  <c r="M65" i="9"/>
  <c r="AT65" i="9" s="1"/>
  <c r="M47" i="9"/>
  <c r="AT47" i="9" s="1"/>
  <c r="M43" i="9"/>
  <c r="AT43" i="9" s="1"/>
  <c r="M39" i="9"/>
  <c r="AT39" i="9" s="1"/>
  <c r="M25" i="9"/>
  <c r="AT25" i="9" s="1"/>
  <c r="M21" i="9"/>
  <c r="AT21" i="9" s="1"/>
  <c r="M96" i="9"/>
  <c r="AT96" i="9" s="1"/>
  <c r="M92" i="9"/>
  <c r="AT92" i="9" s="1"/>
  <c r="M93" i="9"/>
  <c r="AT93" i="9" s="1"/>
  <c r="M74" i="9"/>
  <c r="AT74" i="9" s="1"/>
  <c r="M67" i="9"/>
  <c r="AT67" i="9" s="1"/>
  <c r="M50" i="9"/>
  <c r="AT50" i="9" s="1"/>
  <c r="M48" i="9"/>
  <c r="AT48" i="9" s="1"/>
  <c r="M41" i="9"/>
  <c r="AT41" i="9" s="1"/>
  <c r="M95" i="9"/>
  <c r="AT95" i="9" s="1"/>
  <c r="M70" i="9"/>
  <c r="AT70" i="9" s="1"/>
  <c r="M63" i="9"/>
  <c r="AT63" i="9" s="1"/>
  <c r="M46" i="9"/>
  <c r="AT46" i="9" s="1"/>
  <c r="M44" i="9"/>
  <c r="AT44" i="9" s="1"/>
  <c r="M89" i="9"/>
  <c r="M62" i="9"/>
  <c r="M42" i="9"/>
  <c r="AT42" i="9" s="1"/>
  <c r="M19" i="9"/>
  <c r="AT19" i="9" s="1"/>
  <c r="M18" i="9"/>
  <c r="AT18" i="9" s="1"/>
  <c r="M14" i="9"/>
  <c r="AT14" i="9" s="1"/>
  <c r="M71" i="9"/>
  <c r="AT71" i="9" s="1"/>
  <c r="M68" i="9"/>
  <c r="AT68" i="9" s="1"/>
  <c r="M38" i="9"/>
  <c r="AT38" i="9" s="1"/>
  <c r="M24" i="9"/>
  <c r="AT24" i="9" s="1"/>
  <c r="M22" i="9"/>
  <c r="AT22" i="9" s="1"/>
  <c r="M15" i="9"/>
  <c r="AT15" i="9" s="1"/>
  <c r="M64" i="9"/>
  <c r="AT64" i="9" s="1"/>
  <c r="M40" i="9"/>
  <c r="AT40" i="9" s="1"/>
  <c r="M23" i="9"/>
  <c r="AT23" i="9" s="1"/>
  <c r="M13" i="9"/>
  <c r="AT13" i="9" s="1"/>
  <c r="M66" i="9"/>
  <c r="AT66" i="9" s="1"/>
  <c r="M49" i="9"/>
  <c r="AT49" i="9" s="1"/>
  <c r="M20" i="9"/>
  <c r="AT20" i="9" s="1"/>
  <c r="M16" i="9"/>
  <c r="AT16" i="9" s="1"/>
  <c r="M12" i="9"/>
  <c r="M45" i="9"/>
  <c r="AT45" i="9" s="1"/>
  <c r="M17" i="9"/>
  <c r="AT17" i="9" s="1"/>
  <c r="M37" i="9"/>
  <c r="J56" i="9"/>
  <c r="J57" i="9" s="1"/>
  <c r="AQ9" i="7"/>
  <c r="J117" i="9" l="1"/>
  <c r="J93" i="2" s="1"/>
  <c r="K83" i="9"/>
  <c r="K84" i="9" s="1"/>
  <c r="I47" i="12"/>
  <c r="K108" i="9"/>
  <c r="K109" i="9" s="1"/>
  <c r="K116" i="9"/>
  <c r="AQ40" i="7"/>
  <c r="H12" i="5"/>
  <c r="AS108" i="9"/>
  <c r="AS109" i="9" s="1"/>
  <c r="AQ10" i="7"/>
  <c r="H33" i="5"/>
  <c r="I10" i="6"/>
  <c r="I12" i="6" s="1"/>
  <c r="I10" i="5"/>
  <c r="K31" i="9"/>
  <c r="K32" i="9" s="1"/>
  <c r="AS116" i="9"/>
  <c r="AS117" i="9" s="1"/>
  <c r="AQ10" i="6"/>
  <c r="I15" i="2"/>
  <c r="I18" i="2" s="1"/>
  <c r="I94" i="2" s="1"/>
  <c r="J47" i="12"/>
  <c r="M27" i="9"/>
  <c r="M28" i="9"/>
  <c r="M105" i="9"/>
  <c r="M104" i="9"/>
  <c r="O23" i="12"/>
  <c r="AV21" i="12"/>
  <c r="AT40" i="12"/>
  <c r="I41" i="12"/>
  <c r="L81" i="9"/>
  <c r="L82" i="9"/>
  <c r="J9" i="6"/>
  <c r="AS113" i="9"/>
  <c r="AS88" i="2"/>
  <c r="H37" i="7"/>
  <c r="H60" i="7" s="1"/>
  <c r="AQ31" i="7"/>
  <c r="L45" i="2"/>
  <c r="L10" i="2"/>
  <c r="L126" i="9"/>
  <c r="J6" i="7"/>
  <c r="AX4" i="7"/>
  <c r="AX4" i="5"/>
  <c r="AX4" i="4"/>
  <c r="AZ8" i="9"/>
  <c r="AX4" i="6"/>
  <c r="BA4" i="12"/>
  <c r="K45" i="2"/>
  <c r="K10" i="2"/>
  <c r="AQ34" i="6"/>
  <c r="H38" i="4"/>
  <c r="AQ35" i="4"/>
  <c r="H26" i="5"/>
  <c r="AQ21" i="5"/>
  <c r="AT89" i="9"/>
  <c r="M53" i="9"/>
  <c r="M52" i="9"/>
  <c r="I36" i="5"/>
  <c r="I29" i="5"/>
  <c r="I21" i="5"/>
  <c r="I30" i="5"/>
  <c r="AQ12" i="5"/>
  <c r="AT12" i="9"/>
  <c r="L30" i="9"/>
  <c r="L114" i="9"/>
  <c r="L29" i="9"/>
  <c r="J9" i="4"/>
  <c r="I10" i="7"/>
  <c r="AQ12" i="6"/>
  <c r="K56" i="9"/>
  <c r="K57" i="9" s="1"/>
  <c r="L54" i="9"/>
  <c r="L55" i="9"/>
  <c r="L56" i="9" s="1"/>
  <c r="L57" i="9" s="1"/>
  <c r="J9" i="5"/>
  <c r="AQ25" i="7"/>
  <c r="H25" i="4"/>
  <c r="AQ22" i="4"/>
  <c r="AQ12" i="7"/>
  <c r="H31" i="6"/>
  <c r="H51" i="6" s="1"/>
  <c r="J16" i="2" s="1"/>
  <c r="AS16" i="2" s="1"/>
  <c r="AQ27" i="6"/>
  <c r="AT37" i="12"/>
  <c r="N101" i="9"/>
  <c r="N95" i="9"/>
  <c r="N102" i="9"/>
  <c r="N99" i="9"/>
  <c r="N96" i="9"/>
  <c r="N97" i="9"/>
  <c r="N94" i="9"/>
  <c r="N91" i="9"/>
  <c r="N77" i="9"/>
  <c r="N73" i="9"/>
  <c r="N69" i="9"/>
  <c r="N100" i="9"/>
  <c r="N92" i="9"/>
  <c r="N74" i="9"/>
  <c r="N70" i="9"/>
  <c r="N98" i="9"/>
  <c r="N90" i="9"/>
  <c r="N72" i="9"/>
  <c r="N66" i="9"/>
  <c r="N62" i="9"/>
  <c r="N48" i="9"/>
  <c r="N44" i="9"/>
  <c r="N40" i="9"/>
  <c r="N22" i="9"/>
  <c r="N93" i="9"/>
  <c r="N89" i="9"/>
  <c r="N76" i="9"/>
  <c r="N65" i="9"/>
  <c r="N63" i="9"/>
  <c r="N46" i="9"/>
  <c r="N39" i="9"/>
  <c r="N75" i="9"/>
  <c r="N71" i="9"/>
  <c r="N68" i="9"/>
  <c r="N49" i="9"/>
  <c r="N42" i="9"/>
  <c r="N67" i="9"/>
  <c r="N47" i="9"/>
  <c r="N38" i="9"/>
  <c r="N24" i="9"/>
  <c r="N15" i="9"/>
  <c r="N64" i="9"/>
  <c r="N43" i="9"/>
  <c r="N37" i="9"/>
  <c r="N20" i="9"/>
  <c r="N16" i="9"/>
  <c r="N45" i="9"/>
  <c r="N19" i="9"/>
  <c r="N18" i="9"/>
  <c r="N13" i="9"/>
  <c r="N12" i="9"/>
  <c r="N25" i="9"/>
  <c r="N17" i="9"/>
  <c r="N50" i="9"/>
  <c r="N23" i="9"/>
  <c r="N14" i="9"/>
  <c r="N41" i="9"/>
  <c r="N21" i="9"/>
  <c r="H11" i="2"/>
  <c r="AS10" i="2"/>
  <c r="AU59" i="2"/>
  <c r="Q59" i="2"/>
  <c r="L123" i="9"/>
  <c r="J6" i="4"/>
  <c r="P63" i="12"/>
  <c r="O99" i="12"/>
  <c r="O103" i="12" s="1"/>
  <c r="O104" i="12" s="1"/>
  <c r="J113" i="9"/>
  <c r="J88" i="2"/>
  <c r="J89" i="2" s="1"/>
  <c r="P43" i="12"/>
  <c r="O58" i="2"/>
  <c r="P44" i="12"/>
  <c r="O39" i="2" s="1"/>
  <c r="O67" i="2" s="1"/>
  <c r="P56" i="2"/>
  <c r="L124" i="9"/>
  <c r="J6" i="5"/>
  <c r="L40" i="12"/>
  <c r="L37" i="12"/>
  <c r="I28" i="6"/>
  <c r="I34" i="6"/>
  <c r="I27" i="6"/>
  <c r="I35" i="4"/>
  <c r="I28" i="4"/>
  <c r="I29" i="4"/>
  <c r="I22" i="4"/>
  <c r="AY40" i="2"/>
  <c r="AC40" i="2"/>
  <c r="AD40" i="2" s="1"/>
  <c r="AE40" i="2" s="1"/>
  <c r="AQ29" i="5"/>
  <c r="M79" i="9"/>
  <c r="M80" i="9"/>
  <c r="AS31" i="9"/>
  <c r="AS32" i="9" s="1"/>
  <c r="AT62" i="9"/>
  <c r="N34" i="12"/>
  <c r="AU33" i="12"/>
  <c r="K115" i="9"/>
  <c r="K117" i="9" s="1"/>
  <c r="I10" i="4"/>
  <c r="I40" i="7"/>
  <c r="I31" i="7"/>
  <c r="I32" i="7"/>
  <c r="I25" i="7"/>
  <c r="O8" i="9"/>
  <c r="M4" i="5"/>
  <c r="M4" i="4"/>
  <c r="M4" i="6"/>
  <c r="P4" i="12"/>
  <c r="P4" i="2"/>
  <c r="O3" i="2"/>
  <c r="M4" i="7"/>
  <c r="AQ32" i="4"/>
  <c r="AQ13" i="4"/>
  <c r="L125" i="9"/>
  <c r="J6" i="6"/>
  <c r="M40" i="12"/>
  <c r="M41" i="12" s="1"/>
  <c r="M37" i="12"/>
  <c r="I12" i="5"/>
  <c r="H18" i="2"/>
  <c r="H20" i="2" s="1"/>
  <c r="L106" i="9"/>
  <c r="L107" i="9"/>
  <c r="J9" i="7"/>
  <c r="BA4" i="2"/>
  <c r="BB3" i="2"/>
  <c r="H32" i="4"/>
  <c r="K127" i="9"/>
  <c r="H39" i="5"/>
  <c r="AQ36" i="5"/>
  <c r="AT37" i="9"/>
  <c r="AS118" i="9" l="1"/>
  <c r="L108" i="9"/>
  <c r="L109" i="9" s="1"/>
  <c r="J118" i="9"/>
  <c r="H54" i="5"/>
  <c r="J15" i="2" s="1"/>
  <c r="L31" i="9"/>
  <c r="L32" i="9" s="1"/>
  <c r="L83" i="9"/>
  <c r="L84" i="9" s="1"/>
  <c r="L127" i="9"/>
  <c r="H52" i="4"/>
  <c r="K47" i="12" s="1"/>
  <c r="J10" i="7"/>
  <c r="J12" i="7" s="1"/>
  <c r="J17" i="2"/>
  <c r="AS17" i="2" s="1"/>
  <c r="AQ60" i="7"/>
  <c r="H24" i="2"/>
  <c r="H21" i="2"/>
  <c r="K93" i="2"/>
  <c r="AY4" i="7"/>
  <c r="BA8" i="9"/>
  <c r="AY4" i="5"/>
  <c r="AY4" i="6"/>
  <c r="AY4" i="4"/>
  <c r="BB4" i="12"/>
  <c r="AZ40" i="2"/>
  <c r="BG40" i="2" s="1"/>
  <c r="AF40" i="2"/>
  <c r="AG40" i="2" s="1"/>
  <c r="AH40" i="2" s="1"/>
  <c r="I32" i="4"/>
  <c r="I37" i="6"/>
  <c r="R59" i="2"/>
  <c r="N52" i="9"/>
  <c r="N53" i="9"/>
  <c r="N79" i="9"/>
  <c r="N80" i="9"/>
  <c r="AQ31" i="6"/>
  <c r="J10" i="5"/>
  <c r="L115" i="9"/>
  <c r="J10" i="4"/>
  <c r="J13" i="4" s="1"/>
  <c r="AS89" i="2"/>
  <c r="I39" i="5"/>
  <c r="M124" i="9"/>
  <c r="K6" i="5"/>
  <c r="L69" i="2"/>
  <c r="L48" i="2"/>
  <c r="J10" i="6"/>
  <c r="AT41" i="12"/>
  <c r="M106" i="9"/>
  <c r="M107" i="9"/>
  <c r="K9" i="7"/>
  <c r="AR9" i="7" s="1"/>
  <c r="AS15" i="2"/>
  <c r="K113" i="9"/>
  <c r="K118" i="9" s="1"/>
  <c r="K88" i="2"/>
  <c r="K89" i="2" s="1"/>
  <c r="J34" i="6"/>
  <c r="J37" i="6" s="1"/>
  <c r="J27" i="6"/>
  <c r="J28" i="6"/>
  <c r="P8" i="9"/>
  <c r="N4" i="5"/>
  <c r="N4" i="7"/>
  <c r="N4" i="6"/>
  <c r="Q4" i="12"/>
  <c r="Q4" i="2"/>
  <c r="N4" i="4"/>
  <c r="P3" i="2"/>
  <c r="I37" i="7"/>
  <c r="M82" i="9"/>
  <c r="M81" i="9"/>
  <c r="K9" i="6"/>
  <c r="AQ33" i="5"/>
  <c r="I38" i="4"/>
  <c r="J29" i="5"/>
  <c r="J21" i="5"/>
  <c r="J26" i="5" s="1"/>
  <c r="J30" i="5"/>
  <c r="J36" i="5"/>
  <c r="J39" i="5" s="1"/>
  <c r="P99" i="12"/>
  <c r="P103" i="12" s="1"/>
  <c r="P104" i="12" s="1"/>
  <c r="Q63" i="12"/>
  <c r="N28" i="9"/>
  <c r="N27" i="9"/>
  <c r="AQ28" i="7"/>
  <c r="AT27" i="9"/>
  <c r="AT123" i="9" s="1"/>
  <c r="AT28" i="9"/>
  <c r="M54" i="9"/>
  <c r="M55" i="9"/>
  <c r="K9" i="5"/>
  <c r="AQ37" i="6"/>
  <c r="J12" i="6"/>
  <c r="O24" i="12"/>
  <c r="P21" i="12"/>
  <c r="P23" i="12" s="1"/>
  <c r="O33" i="12"/>
  <c r="M114" i="9"/>
  <c r="M30" i="9"/>
  <c r="M29" i="9"/>
  <c r="K9" i="4"/>
  <c r="AR9" i="4" s="1"/>
  <c r="AS93" i="2"/>
  <c r="AT53" i="9"/>
  <c r="AT52" i="9"/>
  <c r="AT124" i="9" s="1"/>
  <c r="H90" i="2"/>
  <c r="H91" i="2"/>
  <c r="H94" i="2"/>
  <c r="O102" i="9"/>
  <c r="O101" i="9"/>
  <c r="O99" i="9"/>
  <c r="O96" i="9"/>
  <c r="O97" i="9"/>
  <c r="O100" i="9"/>
  <c r="O92" i="9"/>
  <c r="O74" i="9"/>
  <c r="O70" i="9"/>
  <c r="O95" i="9"/>
  <c r="O93" i="9"/>
  <c r="O89" i="9"/>
  <c r="O75" i="9"/>
  <c r="O71" i="9"/>
  <c r="O77" i="9"/>
  <c r="O69" i="9"/>
  <c r="O67" i="9"/>
  <c r="O63" i="9"/>
  <c r="O49" i="9"/>
  <c r="O45" i="9"/>
  <c r="O41" i="9"/>
  <c r="O37" i="9"/>
  <c r="O23" i="9"/>
  <c r="O19" i="9"/>
  <c r="O76" i="9"/>
  <c r="O91" i="9"/>
  <c r="O68" i="9"/>
  <c r="O44" i="9"/>
  <c r="O42" i="9"/>
  <c r="O90" i="9"/>
  <c r="O66" i="9"/>
  <c r="O64" i="9"/>
  <c r="O47" i="9"/>
  <c r="O40" i="9"/>
  <c r="O38" i="9"/>
  <c r="O43" i="9"/>
  <c r="O22" i="9"/>
  <c r="O20" i="9"/>
  <c r="O16" i="9"/>
  <c r="O12" i="9"/>
  <c r="O48" i="9"/>
  <c r="O39" i="9"/>
  <c r="O25" i="9"/>
  <c r="O17" i="9"/>
  <c r="O94" i="9"/>
  <c r="O73" i="9"/>
  <c r="O65" i="9"/>
  <c r="O72" i="9"/>
  <c r="O98" i="9"/>
  <c r="O50" i="9"/>
  <c r="O24" i="9"/>
  <c r="O15" i="9"/>
  <c r="O62" i="9"/>
  <c r="O21" i="9"/>
  <c r="O18" i="9"/>
  <c r="O14" i="9"/>
  <c r="O46" i="9"/>
  <c r="O13" i="9"/>
  <c r="I43" i="7"/>
  <c r="M9" i="2"/>
  <c r="N36" i="12"/>
  <c r="AU34" i="12"/>
  <c r="M125" i="9"/>
  <c r="K6" i="6"/>
  <c r="I25" i="4"/>
  <c r="J28" i="4"/>
  <c r="J29" i="4"/>
  <c r="J22" i="4"/>
  <c r="J25" i="4" s="1"/>
  <c r="J35" i="4"/>
  <c r="J38" i="4" s="1"/>
  <c r="N105" i="9"/>
  <c r="N104" i="9"/>
  <c r="I91" i="2"/>
  <c r="I90" i="2"/>
  <c r="I20" i="2"/>
  <c r="J12" i="5"/>
  <c r="L116" i="9"/>
  <c r="I26" i="5"/>
  <c r="AT105" i="9"/>
  <c r="AT104" i="9"/>
  <c r="AT126" i="9" s="1"/>
  <c r="AQ38" i="4"/>
  <c r="K11" i="2"/>
  <c r="M123" i="9"/>
  <c r="K6" i="4"/>
  <c r="AQ39" i="5"/>
  <c r="BC3" i="2"/>
  <c r="BB4" i="2"/>
  <c r="I28" i="7"/>
  <c r="AT79" i="9"/>
  <c r="AT125" i="9" s="1"/>
  <c r="AT80" i="9"/>
  <c r="I31" i="6"/>
  <c r="L41" i="12"/>
  <c r="Q43" i="12"/>
  <c r="AV43" i="12" s="1"/>
  <c r="Q44" i="12"/>
  <c r="P39" i="2" s="1"/>
  <c r="AU56" i="2"/>
  <c r="P58" i="2"/>
  <c r="AU58" i="2" s="1"/>
  <c r="Q56" i="2"/>
  <c r="L113" i="9"/>
  <c r="L88" i="2"/>
  <c r="L89" i="2" s="1"/>
  <c r="AS11" i="2"/>
  <c r="AQ25" i="4"/>
  <c r="AQ52" i="4" s="1"/>
  <c r="I33" i="5"/>
  <c r="AQ26" i="5"/>
  <c r="K48" i="2"/>
  <c r="K69" i="2"/>
  <c r="J32" i="7"/>
  <c r="J25" i="7"/>
  <c r="J28" i="7" s="1"/>
  <c r="J40" i="7"/>
  <c r="J43" i="7" s="1"/>
  <c r="J31" i="7"/>
  <c r="L11" i="2"/>
  <c r="AQ37" i="7"/>
  <c r="I12" i="7"/>
  <c r="I13" i="4"/>
  <c r="M126" i="9"/>
  <c r="K6" i="7"/>
  <c r="J52" i="12"/>
  <c r="J14" i="2" l="1"/>
  <c r="J18" i="2" s="1"/>
  <c r="M56" i="9"/>
  <c r="M57" i="9" s="1"/>
  <c r="I51" i="6"/>
  <c r="K16" i="2" s="1"/>
  <c r="I54" i="5"/>
  <c r="K15" i="2" s="1"/>
  <c r="M108" i="9"/>
  <c r="M109" i="9" s="1"/>
  <c r="J33" i="5"/>
  <c r="J54" i="5" s="1"/>
  <c r="L15" i="2" s="1"/>
  <c r="M83" i="9"/>
  <c r="M84" i="9" s="1"/>
  <c r="J31" i="6"/>
  <c r="J51" i="6" s="1"/>
  <c r="L16" i="2" s="1"/>
  <c r="M127" i="9"/>
  <c r="M113" i="9" s="1"/>
  <c r="L117" i="9"/>
  <c r="L93" i="2" s="1"/>
  <c r="I52" i="4"/>
  <c r="J37" i="7"/>
  <c r="J60" i="7" s="1"/>
  <c r="L17" i="2" s="1"/>
  <c r="M116" i="9"/>
  <c r="AT127" i="9"/>
  <c r="AT113" i="9" s="1"/>
  <c r="R43" i="12"/>
  <c r="R44" i="12"/>
  <c r="Q39" i="2" s="1"/>
  <c r="Q67" i="2" s="1"/>
  <c r="R56" i="2"/>
  <c r="Q58" i="2"/>
  <c r="N126" i="9"/>
  <c r="L6" i="7"/>
  <c r="N37" i="12"/>
  <c r="N40" i="12"/>
  <c r="AU36" i="12"/>
  <c r="O53" i="9"/>
  <c r="O52" i="9"/>
  <c r="AT54" i="9"/>
  <c r="AT55" i="9"/>
  <c r="M115" i="9"/>
  <c r="M117" i="9" s="1"/>
  <c r="K10" i="4"/>
  <c r="AR10" i="4" s="1"/>
  <c r="O34" i="12"/>
  <c r="K10" i="5"/>
  <c r="K12" i="5" s="1"/>
  <c r="AT114" i="9"/>
  <c r="AT30" i="9"/>
  <c r="AT29" i="9"/>
  <c r="P102" i="9"/>
  <c r="AU102" i="9" s="1"/>
  <c r="P99" i="9"/>
  <c r="AU99" i="9" s="1"/>
  <c r="P97" i="9"/>
  <c r="AU97" i="9" s="1"/>
  <c r="P93" i="9"/>
  <c r="AU93" i="9" s="1"/>
  <c r="P100" i="9"/>
  <c r="AU100" i="9" s="1"/>
  <c r="P98" i="9"/>
  <c r="AU98" i="9" s="1"/>
  <c r="P95" i="9"/>
  <c r="AU95" i="9" s="1"/>
  <c r="P89" i="9"/>
  <c r="P75" i="9"/>
  <c r="AU75" i="9" s="1"/>
  <c r="P71" i="9"/>
  <c r="AU71" i="9" s="1"/>
  <c r="P101" i="9"/>
  <c r="AU101" i="9" s="1"/>
  <c r="P96" i="9"/>
  <c r="AU96" i="9" s="1"/>
  <c r="P90" i="9"/>
  <c r="AU90" i="9" s="1"/>
  <c r="P76" i="9"/>
  <c r="AU76" i="9" s="1"/>
  <c r="P72" i="9"/>
  <c r="AU72" i="9" s="1"/>
  <c r="P92" i="9"/>
  <c r="AU92" i="9" s="1"/>
  <c r="P74" i="9"/>
  <c r="AU74" i="9" s="1"/>
  <c r="P68" i="9"/>
  <c r="AU68" i="9" s="1"/>
  <c r="P64" i="9"/>
  <c r="AU64" i="9" s="1"/>
  <c r="P50" i="9"/>
  <c r="AU50" i="9" s="1"/>
  <c r="P46" i="9"/>
  <c r="AU46" i="9" s="1"/>
  <c r="P42" i="9"/>
  <c r="AU42" i="9" s="1"/>
  <c r="P38" i="9"/>
  <c r="AU38" i="9" s="1"/>
  <c r="P24" i="9"/>
  <c r="AU24" i="9" s="1"/>
  <c r="P20" i="9"/>
  <c r="AU20" i="9" s="1"/>
  <c r="P94" i="9"/>
  <c r="AU94" i="9" s="1"/>
  <c r="P91" i="9"/>
  <c r="AU91" i="9" s="1"/>
  <c r="P70" i="9"/>
  <c r="AU70" i="9" s="1"/>
  <c r="P66" i="9"/>
  <c r="AU66" i="9" s="1"/>
  <c r="P49" i="9"/>
  <c r="AU49" i="9" s="1"/>
  <c r="P47" i="9"/>
  <c r="AU47" i="9" s="1"/>
  <c r="P40" i="9"/>
  <c r="AU40" i="9" s="1"/>
  <c r="P62" i="9"/>
  <c r="AU62" i="9" s="1"/>
  <c r="P45" i="9"/>
  <c r="AU45" i="9" s="1"/>
  <c r="P43" i="9"/>
  <c r="AU43" i="9" s="1"/>
  <c r="P69" i="9"/>
  <c r="AU69" i="9" s="1"/>
  <c r="P63" i="9"/>
  <c r="AU63" i="9" s="1"/>
  <c r="P48" i="9"/>
  <c r="AU48" i="9" s="1"/>
  <c r="P39" i="9"/>
  <c r="AU39" i="9" s="1"/>
  <c r="P37" i="9"/>
  <c r="AU37" i="9" s="1"/>
  <c r="P25" i="9"/>
  <c r="AU25" i="9" s="1"/>
  <c r="P17" i="9"/>
  <c r="AU17" i="9" s="1"/>
  <c r="P13" i="9"/>
  <c r="AU13" i="9" s="1"/>
  <c r="P73" i="9"/>
  <c r="AU73" i="9" s="1"/>
  <c r="P65" i="9"/>
  <c r="AU65" i="9" s="1"/>
  <c r="P44" i="9"/>
  <c r="AU44" i="9" s="1"/>
  <c r="P23" i="9"/>
  <c r="AU23" i="9" s="1"/>
  <c r="P21" i="9"/>
  <c r="AU21" i="9" s="1"/>
  <c r="P18" i="9"/>
  <c r="AU18" i="9" s="1"/>
  <c r="P14" i="9"/>
  <c r="AU14" i="9" s="1"/>
  <c r="P77" i="9"/>
  <c r="AU77" i="9" s="1"/>
  <c r="P67" i="9"/>
  <c r="AU67" i="9" s="1"/>
  <c r="P22" i="9"/>
  <c r="AU22" i="9" s="1"/>
  <c r="P16" i="9"/>
  <c r="AU16" i="9" s="1"/>
  <c r="P41" i="9"/>
  <c r="AU41" i="9" s="1"/>
  <c r="P15" i="9"/>
  <c r="AU15" i="9" s="1"/>
  <c r="P12" i="9"/>
  <c r="AU12" i="9" s="1"/>
  <c r="P19" i="9"/>
  <c r="AU19" i="9" s="1"/>
  <c r="K10" i="7"/>
  <c r="AR10" i="7" s="1"/>
  <c r="N82" i="9"/>
  <c r="N81" i="9"/>
  <c r="N83" i="9" s="1"/>
  <c r="N84" i="9" s="1"/>
  <c r="L9" i="6"/>
  <c r="H28" i="2"/>
  <c r="H25" i="2"/>
  <c r="AQ54" i="5"/>
  <c r="AT106" i="9"/>
  <c r="AT107" i="9"/>
  <c r="K34" i="6"/>
  <c r="K37" i="6" s="1"/>
  <c r="K27" i="6"/>
  <c r="K28" i="6"/>
  <c r="AR28" i="6" s="1"/>
  <c r="AR6" i="6"/>
  <c r="M45" i="2"/>
  <c r="M10" i="2"/>
  <c r="AT9" i="2"/>
  <c r="O80" i="9"/>
  <c r="O79" i="9"/>
  <c r="P33" i="12"/>
  <c r="P34" i="12" s="1"/>
  <c r="P24" i="12"/>
  <c r="Q21" i="12"/>
  <c r="Q23" i="12" s="1"/>
  <c r="AT88" i="2"/>
  <c r="N114" i="9"/>
  <c r="N30" i="9"/>
  <c r="N29" i="9"/>
  <c r="L9" i="4"/>
  <c r="N125" i="9"/>
  <c r="L6" i="6"/>
  <c r="N124" i="9"/>
  <c r="L6" i="5"/>
  <c r="S59" i="2"/>
  <c r="I60" i="7"/>
  <c r="BB8" i="9"/>
  <c r="AZ4" i="6"/>
  <c r="AZ4" i="5"/>
  <c r="AZ4" i="4"/>
  <c r="AZ4" i="7"/>
  <c r="BC4" i="12"/>
  <c r="K29" i="4"/>
  <c r="AR29" i="4" s="1"/>
  <c r="K35" i="4"/>
  <c r="K38" i="4" s="1"/>
  <c r="K28" i="4"/>
  <c r="K22" i="4"/>
  <c r="AR6" i="4"/>
  <c r="N106" i="9"/>
  <c r="N107" i="9"/>
  <c r="L9" i="7"/>
  <c r="J32" i="4"/>
  <c r="J52" i="4" s="1"/>
  <c r="O28" i="9"/>
  <c r="O27" i="9"/>
  <c r="O104" i="9"/>
  <c r="O105" i="9"/>
  <c r="AR9" i="5"/>
  <c r="AR9" i="6"/>
  <c r="AQ51" i="6"/>
  <c r="K25" i="7"/>
  <c r="K28" i="7" s="1"/>
  <c r="AR6" i="7"/>
  <c r="K40" i="7"/>
  <c r="K43" i="7" s="1"/>
  <c r="AR43" i="7" s="1"/>
  <c r="K31" i="7"/>
  <c r="AR31" i="7" s="1"/>
  <c r="K32" i="7"/>
  <c r="AR32" i="7" s="1"/>
  <c r="P67" i="2"/>
  <c r="AU67" i="2" s="1"/>
  <c r="AU39" i="2"/>
  <c r="AT82" i="9"/>
  <c r="AT81" i="9"/>
  <c r="BC4" i="2"/>
  <c r="BD3" i="2"/>
  <c r="BD4" i="2" s="1"/>
  <c r="I24" i="2"/>
  <c r="I21" i="2"/>
  <c r="K13" i="4"/>
  <c r="M31" i="9"/>
  <c r="M32" i="9" s="1"/>
  <c r="N123" i="9"/>
  <c r="L6" i="4"/>
  <c r="Q99" i="12"/>
  <c r="Q103" i="12" s="1"/>
  <c r="Q104" i="12" s="1"/>
  <c r="R63" i="12"/>
  <c r="K10" i="6"/>
  <c r="K12" i="6" s="1"/>
  <c r="Q8" i="9"/>
  <c r="O4" i="7"/>
  <c r="O4" i="6"/>
  <c r="O4" i="5"/>
  <c r="O4" i="4"/>
  <c r="Q3" i="2"/>
  <c r="R4" i="12"/>
  <c r="R4" i="2"/>
  <c r="K30" i="5"/>
  <c r="AR30" i="5" s="1"/>
  <c r="AR6" i="5"/>
  <c r="K36" i="5"/>
  <c r="K39" i="5" s="1"/>
  <c r="K21" i="5"/>
  <c r="K29" i="5"/>
  <c r="N54" i="9"/>
  <c r="N55" i="9"/>
  <c r="L9" i="5"/>
  <c r="AI40" i="2"/>
  <c r="AJ40" i="2" s="1"/>
  <c r="AK40" i="2" s="1"/>
  <c r="BA40" i="2"/>
  <c r="K52" i="12"/>
  <c r="AT47" i="12"/>
  <c r="K49" i="12"/>
  <c r="M88" i="2" l="1"/>
  <c r="M89" i="2" s="1"/>
  <c r="AS14" i="2"/>
  <c r="K32" i="4"/>
  <c r="AT108" i="9"/>
  <c r="AT109" i="9" s="1"/>
  <c r="L10" i="7"/>
  <c r="L47" i="12"/>
  <c r="K12" i="7"/>
  <c r="AT83" i="9"/>
  <c r="AT84" i="9" s="1"/>
  <c r="L118" i="9"/>
  <c r="N127" i="9"/>
  <c r="K14" i="2"/>
  <c r="AR10" i="5"/>
  <c r="AR12" i="5" s="1"/>
  <c r="AT56" i="9"/>
  <c r="AT57" i="9" s="1"/>
  <c r="N56" i="9"/>
  <c r="N57" i="9" s="1"/>
  <c r="AR10" i="6"/>
  <c r="AR12" i="6" s="1"/>
  <c r="AT89" i="2"/>
  <c r="AR25" i="7"/>
  <c r="AR28" i="7" s="1"/>
  <c r="AR28" i="4"/>
  <c r="M47" i="12"/>
  <c r="L14" i="2"/>
  <c r="L18" i="2" s="1"/>
  <c r="L94" i="2" s="1"/>
  <c r="AU28" i="9"/>
  <c r="AU27" i="9"/>
  <c r="AU123" i="9" s="1"/>
  <c r="K33" i="5"/>
  <c r="AR29" i="5"/>
  <c r="R99" i="12"/>
  <c r="R103" i="12" s="1"/>
  <c r="R104" i="12" s="1"/>
  <c r="S63" i="12"/>
  <c r="BD8" i="9"/>
  <c r="BB4" i="7"/>
  <c r="BB4" i="5"/>
  <c r="BB4" i="6"/>
  <c r="BB4" i="4"/>
  <c r="BE4" i="12"/>
  <c r="AR35" i="4"/>
  <c r="O107" i="9"/>
  <c r="O106" i="9"/>
  <c r="M9" i="7"/>
  <c r="AR40" i="7"/>
  <c r="L27" i="6"/>
  <c r="L28" i="6"/>
  <c r="L34" i="6"/>
  <c r="N116" i="9"/>
  <c r="AV23" i="12"/>
  <c r="AV24" i="12" s="1"/>
  <c r="Q24" i="12"/>
  <c r="Q33" i="12"/>
  <c r="Q34" i="12" s="1"/>
  <c r="AV34" i="12" s="1"/>
  <c r="R21" i="12"/>
  <c r="H30" i="2"/>
  <c r="H31" i="2" s="1"/>
  <c r="AU52" i="9"/>
  <c r="AU124" i="9" s="1"/>
  <c r="AU53" i="9"/>
  <c r="AT115" i="9"/>
  <c r="AU37" i="12"/>
  <c r="S44" i="12"/>
  <c r="R39" i="2" s="1"/>
  <c r="R67" i="2" s="1"/>
  <c r="S56" i="2"/>
  <c r="S43" i="12"/>
  <c r="R58" i="2"/>
  <c r="AT52" i="12"/>
  <c r="AT49" i="12"/>
  <c r="K26" i="5"/>
  <c r="K54" i="5" s="1"/>
  <c r="M15" i="2" s="1"/>
  <c r="AT15" i="2" s="1"/>
  <c r="AR21" i="5"/>
  <c r="Q100" i="9"/>
  <c r="Q102" i="9"/>
  <c r="Q98" i="9"/>
  <c r="Q94" i="9"/>
  <c r="Q101" i="9"/>
  <c r="Q96" i="9"/>
  <c r="Q93" i="9"/>
  <c r="Q90" i="9"/>
  <c r="Q76" i="9"/>
  <c r="Q72" i="9"/>
  <c r="Q91" i="9"/>
  <c r="Q77" i="9"/>
  <c r="Q73" i="9"/>
  <c r="Q69" i="9"/>
  <c r="Q99" i="9"/>
  <c r="Q97" i="9"/>
  <c r="Q89" i="9"/>
  <c r="Q71" i="9"/>
  <c r="Q65" i="9"/>
  <c r="Q47" i="9"/>
  <c r="Q43" i="9"/>
  <c r="Q39" i="9"/>
  <c r="Q25" i="9"/>
  <c r="Q21" i="9"/>
  <c r="Q95" i="9"/>
  <c r="Q75" i="9"/>
  <c r="Q64" i="9"/>
  <c r="Q62" i="9"/>
  <c r="Q45" i="9"/>
  <c r="Q38" i="9"/>
  <c r="Q67" i="9"/>
  <c r="Q50" i="9"/>
  <c r="Q48" i="9"/>
  <c r="Q41" i="9"/>
  <c r="Q74" i="9"/>
  <c r="Q68" i="9"/>
  <c r="Q44" i="9"/>
  <c r="Q23" i="9"/>
  <c r="Q18" i="9"/>
  <c r="Q14" i="9"/>
  <c r="Q92" i="9"/>
  <c r="Q49" i="9"/>
  <c r="Q40" i="9"/>
  <c r="Q19" i="9"/>
  <c r="Q15" i="9"/>
  <c r="Q70" i="9"/>
  <c r="Q66" i="9"/>
  <c r="Q63" i="9"/>
  <c r="Q20" i="9"/>
  <c r="Q17" i="9"/>
  <c r="Q46" i="9"/>
  <c r="Q37" i="9"/>
  <c r="Q13" i="9"/>
  <c r="Q12" i="9"/>
  <c r="Q42" i="9"/>
  <c r="Q24" i="9"/>
  <c r="Q22" i="9"/>
  <c r="Q16" i="9"/>
  <c r="I28" i="2"/>
  <c r="I25" i="2"/>
  <c r="BC8" i="9"/>
  <c r="BA4" i="6"/>
  <c r="BA4" i="7"/>
  <c r="BA4" i="5"/>
  <c r="BA4" i="4"/>
  <c r="BD4" i="12"/>
  <c r="J90" i="2"/>
  <c r="AS90" i="2" s="1"/>
  <c r="J91" i="2"/>
  <c r="AS91" i="2" s="1"/>
  <c r="J20" i="2"/>
  <c r="AS18" i="2"/>
  <c r="J94" i="2"/>
  <c r="O126" i="9"/>
  <c r="M6" i="7"/>
  <c r="K25" i="4"/>
  <c r="K52" i="4" s="1"/>
  <c r="AR22" i="4"/>
  <c r="AV59" i="2"/>
  <c r="BF59" i="2" s="1"/>
  <c r="T59" i="2"/>
  <c r="M11" i="2"/>
  <c r="AT10" i="2"/>
  <c r="K31" i="6"/>
  <c r="K51" i="6" s="1"/>
  <c r="M16" i="2" s="1"/>
  <c r="AT16" i="2" s="1"/>
  <c r="AR27" i="6"/>
  <c r="L52" i="12"/>
  <c r="L49" i="12"/>
  <c r="P27" i="9"/>
  <c r="P28" i="9"/>
  <c r="P80" i="9"/>
  <c r="P79" i="9"/>
  <c r="AT116" i="9"/>
  <c r="N41" i="12"/>
  <c r="AU40" i="12"/>
  <c r="AL40" i="2"/>
  <c r="AM40" i="2" s="1"/>
  <c r="AN40" i="2" s="1"/>
  <c r="BB40" i="2"/>
  <c r="L10" i="5"/>
  <c r="L12" i="5" s="1"/>
  <c r="R8" i="9"/>
  <c r="P4" i="7"/>
  <c r="P4" i="6"/>
  <c r="P4" i="5"/>
  <c r="P4" i="4"/>
  <c r="R3" i="2"/>
  <c r="S4" i="12"/>
  <c r="S4" i="2"/>
  <c r="AR37" i="7"/>
  <c r="L22" i="4"/>
  <c r="L35" i="4"/>
  <c r="L28" i="4"/>
  <c r="L29" i="4"/>
  <c r="AR32" i="4"/>
  <c r="O123" i="9"/>
  <c r="M6" i="4"/>
  <c r="L12" i="7"/>
  <c r="L36" i="5"/>
  <c r="L29" i="5"/>
  <c r="L21" i="5"/>
  <c r="L30" i="5"/>
  <c r="AR36" i="5"/>
  <c r="N115" i="9"/>
  <c r="N117" i="9" s="1"/>
  <c r="L10" i="4"/>
  <c r="L13" i="4" s="1"/>
  <c r="O9" i="2"/>
  <c r="P36" i="12"/>
  <c r="O125" i="9"/>
  <c r="M6" i="6"/>
  <c r="M69" i="2"/>
  <c r="AT69" i="2" s="1"/>
  <c r="AT45" i="2"/>
  <c r="AT48" i="2" s="1"/>
  <c r="M48" i="2"/>
  <c r="L10" i="6"/>
  <c r="L12" i="6" s="1"/>
  <c r="P52" i="9"/>
  <c r="P53" i="9"/>
  <c r="P104" i="9"/>
  <c r="P105" i="9"/>
  <c r="AU89" i="9"/>
  <c r="AT31" i="9"/>
  <c r="AT32" i="9" s="1"/>
  <c r="N9" i="2"/>
  <c r="O36" i="12"/>
  <c r="O124" i="9"/>
  <c r="M6" i="5"/>
  <c r="AR13" i="4"/>
  <c r="AR12" i="7"/>
  <c r="AU79" i="9"/>
  <c r="AU125" i="9" s="1"/>
  <c r="AU80" i="9"/>
  <c r="N113" i="9"/>
  <c r="N88" i="2"/>
  <c r="N89" i="2" s="1"/>
  <c r="K37" i="7"/>
  <c r="M118" i="9"/>
  <c r="M93" i="2"/>
  <c r="O114" i="9"/>
  <c r="O29" i="9"/>
  <c r="O30" i="9"/>
  <c r="M9" i="4"/>
  <c r="N108" i="9"/>
  <c r="N109" i="9" s="1"/>
  <c r="K17" i="2"/>
  <c r="N31" i="9"/>
  <c r="N32" i="9" s="1"/>
  <c r="O81" i="9"/>
  <c r="O82" i="9"/>
  <c r="M9" i="6"/>
  <c r="AR34" i="6"/>
  <c r="O55" i="9"/>
  <c r="O54" i="9"/>
  <c r="M9" i="5"/>
  <c r="L40" i="7"/>
  <c r="L31" i="7"/>
  <c r="L32" i="7"/>
  <c r="L25" i="7"/>
  <c r="O31" i="9" l="1"/>
  <c r="O32" i="9" s="1"/>
  <c r="AT117" i="9"/>
  <c r="AT118" i="9" s="1"/>
  <c r="O83" i="9"/>
  <c r="O84" i="9" s="1"/>
  <c r="K60" i="7"/>
  <c r="AV33" i="12"/>
  <c r="O108" i="9"/>
  <c r="O109" i="9" s="1"/>
  <c r="M10" i="6"/>
  <c r="M12" i="6" s="1"/>
  <c r="O56" i="9"/>
  <c r="O57" i="9" s="1"/>
  <c r="N47" i="12"/>
  <c r="M14" i="2"/>
  <c r="M17" i="2"/>
  <c r="AR60" i="7"/>
  <c r="N118" i="9"/>
  <c r="N93" i="2"/>
  <c r="H64" i="2"/>
  <c r="H32" i="2"/>
  <c r="AU82" i="9"/>
  <c r="AU81" i="9"/>
  <c r="P126" i="9"/>
  <c r="N6" i="7"/>
  <c r="L33" i="5"/>
  <c r="M35" i="4"/>
  <c r="M38" i="4" s="1"/>
  <c r="M28" i="4"/>
  <c r="M29" i="4"/>
  <c r="M22" i="4"/>
  <c r="M25" i="4" s="1"/>
  <c r="L38" i="4"/>
  <c r="S8" i="9"/>
  <c r="Q4" i="5"/>
  <c r="Q4" i="4"/>
  <c r="Q4" i="6"/>
  <c r="Q4" i="7"/>
  <c r="T4" i="12"/>
  <c r="T4" i="2"/>
  <c r="S3" i="2"/>
  <c r="AU41" i="12"/>
  <c r="P81" i="9"/>
  <c r="P82" i="9"/>
  <c r="N9" i="6"/>
  <c r="P123" i="9"/>
  <c r="N6" i="4"/>
  <c r="AT11" i="2"/>
  <c r="M31" i="7"/>
  <c r="M40" i="7"/>
  <c r="M43" i="7" s="1"/>
  <c r="M32" i="7"/>
  <c r="M25" i="7"/>
  <c r="M28" i="7" s="1"/>
  <c r="I30" i="2"/>
  <c r="I31" i="2" s="1"/>
  <c r="Q53" i="9"/>
  <c r="Q52" i="9"/>
  <c r="Q79" i="9"/>
  <c r="Q80" i="9"/>
  <c r="AU54" i="9"/>
  <c r="AU55" i="9"/>
  <c r="AR38" i="4"/>
  <c r="T63" i="12"/>
  <c r="S99" i="12"/>
  <c r="S103" i="12" s="1"/>
  <c r="S104" i="12" s="1"/>
  <c r="L37" i="7"/>
  <c r="M10" i="5"/>
  <c r="AT17" i="2"/>
  <c r="O116" i="9"/>
  <c r="AT93" i="2"/>
  <c r="O37" i="12"/>
  <c r="O40" i="12"/>
  <c r="P55" i="9"/>
  <c r="P54" i="9"/>
  <c r="N9" i="5"/>
  <c r="AS9" i="5" s="1"/>
  <c r="P40" i="12"/>
  <c r="P41" i="12" s="1"/>
  <c r="P37" i="12"/>
  <c r="AR39" i="5"/>
  <c r="L39" i="5"/>
  <c r="O127" i="9"/>
  <c r="L25" i="4"/>
  <c r="AR25" i="4"/>
  <c r="AS94" i="2"/>
  <c r="AR26" i="5"/>
  <c r="T43" i="12"/>
  <c r="AW43" i="12" s="1"/>
  <c r="BG43" i="12" s="1"/>
  <c r="T44" i="12"/>
  <c r="S39" i="2" s="1"/>
  <c r="S58" i="2"/>
  <c r="AV58" i="2" s="1"/>
  <c r="BF58" i="2" s="1"/>
  <c r="T56" i="2"/>
  <c r="AV56" i="2"/>
  <c r="BF56" i="2" s="1"/>
  <c r="K18" i="2"/>
  <c r="R23" i="12"/>
  <c r="AW21" i="12"/>
  <c r="L31" i="6"/>
  <c r="M10" i="7"/>
  <c r="L90" i="2"/>
  <c r="L91" i="2"/>
  <c r="L20" i="2"/>
  <c r="L43" i="7"/>
  <c r="AR37" i="6"/>
  <c r="N10" i="2"/>
  <c r="N45" i="2"/>
  <c r="AU105" i="9"/>
  <c r="AU114" i="9" s="1"/>
  <c r="AU104" i="9"/>
  <c r="AU126" i="9" s="1"/>
  <c r="AU127" i="9" s="1"/>
  <c r="P124" i="9"/>
  <c r="N6" i="5"/>
  <c r="O10" i="2"/>
  <c r="O45" i="2"/>
  <c r="BC40" i="2"/>
  <c r="AO40" i="2"/>
  <c r="AP40" i="2" s="1"/>
  <c r="AQ40" i="2" s="1"/>
  <c r="BD40" i="2" s="1"/>
  <c r="BH40" i="2" s="1"/>
  <c r="AR31" i="6"/>
  <c r="AR51" i="6" s="1"/>
  <c r="J24" i="2"/>
  <c r="J21" i="2"/>
  <c r="AS20" i="2"/>
  <c r="Q27" i="9"/>
  <c r="Q28" i="9"/>
  <c r="P9" i="2"/>
  <c r="Q36" i="12"/>
  <c r="AV36" i="12" s="1"/>
  <c r="M52" i="12"/>
  <c r="M49" i="12"/>
  <c r="L28" i="7"/>
  <c r="L60" i="7" s="1"/>
  <c r="M12" i="5"/>
  <c r="O115" i="9"/>
  <c r="M10" i="4"/>
  <c r="M36" i="5"/>
  <c r="M39" i="5" s="1"/>
  <c r="M29" i="5"/>
  <c r="M21" i="5"/>
  <c r="M26" i="5" s="1"/>
  <c r="M30" i="5"/>
  <c r="P107" i="9"/>
  <c r="P106" i="9"/>
  <c r="N9" i="7"/>
  <c r="M28" i="6"/>
  <c r="M34" i="6"/>
  <c r="M37" i="6" s="1"/>
  <c r="M27" i="6"/>
  <c r="L26" i="5"/>
  <c r="L32" i="4"/>
  <c r="R101" i="9"/>
  <c r="R100" i="9"/>
  <c r="R95" i="9"/>
  <c r="R96" i="9"/>
  <c r="R91" i="9"/>
  <c r="R77" i="9"/>
  <c r="R73" i="9"/>
  <c r="R69" i="9"/>
  <c r="R98" i="9"/>
  <c r="R94" i="9"/>
  <c r="R92" i="9"/>
  <c r="R74" i="9"/>
  <c r="R70" i="9"/>
  <c r="R93" i="9"/>
  <c r="R76" i="9"/>
  <c r="R66" i="9"/>
  <c r="R62" i="9"/>
  <c r="R48" i="9"/>
  <c r="R44" i="9"/>
  <c r="R40" i="9"/>
  <c r="R22" i="9"/>
  <c r="R75" i="9"/>
  <c r="R102" i="9"/>
  <c r="R90" i="9"/>
  <c r="R71" i="9"/>
  <c r="R67" i="9"/>
  <c r="R50" i="9"/>
  <c r="R43" i="9"/>
  <c r="R41" i="9"/>
  <c r="R99" i="9"/>
  <c r="R97" i="9"/>
  <c r="R89" i="9"/>
  <c r="R72" i="9"/>
  <c r="R65" i="9"/>
  <c r="R63" i="9"/>
  <c r="R46" i="9"/>
  <c r="R39" i="9"/>
  <c r="R64" i="9"/>
  <c r="R49" i="9"/>
  <c r="R21" i="9"/>
  <c r="R19" i="9"/>
  <c r="R15" i="9"/>
  <c r="R45" i="9"/>
  <c r="R24" i="9"/>
  <c r="R16" i="9"/>
  <c r="R68" i="9"/>
  <c r="R42" i="9"/>
  <c r="R37" i="9"/>
  <c r="R25" i="9"/>
  <c r="R14" i="9"/>
  <c r="R13" i="9"/>
  <c r="R38" i="9"/>
  <c r="R20" i="9"/>
  <c r="R17" i="9"/>
  <c r="R23" i="9"/>
  <c r="R18" i="9"/>
  <c r="R12" i="9"/>
  <c r="R47" i="9"/>
  <c r="P125" i="9"/>
  <c r="N6" i="6"/>
  <c r="P114" i="9"/>
  <c r="P30" i="9"/>
  <c r="P29" i="9"/>
  <c r="N9" i="4"/>
  <c r="AS9" i="4" s="1"/>
  <c r="AS9" i="6"/>
  <c r="U59" i="2"/>
  <c r="Q105" i="9"/>
  <c r="Q104" i="9"/>
  <c r="L37" i="6"/>
  <c r="AR33" i="5"/>
  <c r="AU30" i="9"/>
  <c r="AU29" i="9"/>
  <c r="AR52" i="4" l="1"/>
  <c r="AU83" i="9"/>
  <c r="AU84" i="9" s="1"/>
  <c r="P56" i="9"/>
  <c r="P57" i="9" s="1"/>
  <c r="P31" i="9"/>
  <c r="P32" i="9" s="1"/>
  <c r="O117" i="9"/>
  <c r="AU56" i="9"/>
  <c r="AU57" i="9" s="1"/>
  <c r="N10" i="6"/>
  <c r="AS10" i="6" s="1"/>
  <c r="P116" i="9"/>
  <c r="L54" i="5"/>
  <c r="N15" i="2" s="1"/>
  <c r="L51" i="6"/>
  <c r="N16" i="2" s="1"/>
  <c r="L52" i="4"/>
  <c r="N10" i="7"/>
  <c r="N12" i="7" s="1"/>
  <c r="O93" i="2"/>
  <c r="AV37" i="12"/>
  <c r="V59" i="2"/>
  <c r="P115" i="9"/>
  <c r="P117" i="9" s="1"/>
  <c r="N10" i="4"/>
  <c r="AS10" i="4" s="1"/>
  <c r="N34" i="6"/>
  <c r="AS6" i="6"/>
  <c r="N27" i="6"/>
  <c r="AS27" i="6" s="1"/>
  <c r="N28" i="6"/>
  <c r="AS28" i="6" s="1"/>
  <c r="R52" i="9"/>
  <c r="R53" i="9"/>
  <c r="R104" i="9"/>
  <c r="R105" i="9"/>
  <c r="M31" i="6"/>
  <c r="AS9" i="7"/>
  <c r="P10" i="2"/>
  <c r="AU10" i="2" s="1"/>
  <c r="P45" i="2"/>
  <c r="Q123" i="9"/>
  <c r="O6" i="4"/>
  <c r="J25" i="2"/>
  <c r="J28" i="2"/>
  <c r="AS24" i="2"/>
  <c r="O69" i="2"/>
  <c r="O48" i="2"/>
  <c r="N48" i="2"/>
  <c r="N69" i="2"/>
  <c r="U43" i="12"/>
  <c r="U44" i="12"/>
  <c r="T39" i="2" s="1"/>
  <c r="T67" i="2" s="1"/>
  <c r="T58" i="2"/>
  <c r="U56" i="2"/>
  <c r="Q125" i="9"/>
  <c r="O6" i="6"/>
  <c r="Q54" i="9"/>
  <c r="Q55" i="9"/>
  <c r="O9" i="5"/>
  <c r="M37" i="7"/>
  <c r="N28" i="4"/>
  <c r="N29" i="4"/>
  <c r="AS29" i="4" s="1"/>
  <c r="N22" i="4"/>
  <c r="N35" i="4"/>
  <c r="AS6" i="4"/>
  <c r="S102" i="9"/>
  <c r="AV102" i="9" s="1"/>
  <c r="BF102" i="9" s="1"/>
  <c r="S96" i="9"/>
  <c r="AV96" i="9" s="1"/>
  <c r="BF96" i="9" s="1"/>
  <c r="S101" i="9"/>
  <c r="AV101" i="9" s="1"/>
  <c r="BF101" i="9" s="1"/>
  <c r="S99" i="9"/>
  <c r="AV99" i="9" s="1"/>
  <c r="BF99" i="9" s="1"/>
  <c r="S97" i="9"/>
  <c r="AV97" i="9" s="1"/>
  <c r="BF97" i="9" s="1"/>
  <c r="S98" i="9"/>
  <c r="AV98" i="9" s="1"/>
  <c r="BF98" i="9" s="1"/>
  <c r="S94" i="9"/>
  <c r="AV94" i="9" s="1"/>
  <c r="BF94" i="9" s="1"/>
  <c r="S92" i="9"/>
  <c r="AV92" i="9" s="1"/>
  <c r="BF92" i="9" s="1"/>
  <c r="S74" i="9"/>
  <c r="AV74" i="9" s="1"/>
  <c r="BF74" i="9" s="1"/>
  <c r="S70" i="9"/>
  <c r="AV70" i="9" s="1"/>
  <c r="BF70" i="9" s="1"/>
  <c r="S89" i="9"/>
  <c r="S75" i="9"/>
  <c r="AV75" i="9" s="1"/>
  <c r="BF75" i="9" s="1"/>
  <c r="S71" i="9"/>
  <c r="AV71" i="9" s="1"/>
  <c r="BF71" i="9" s="1"/>
  <c r="S91" i="9"/>
  <c r="AV91" i="9" s="1"/>
  <c r="BF91" i="9" s="1"/>
  <c r="S73" i="9"/>
  <c r="AV73" i="9" s="1"/>
  <c r="BF73" i="9" s="1"/>
  <c r="S67" i="9"/>
  <c r="AV67" i="9" s="1"/>
  <c r="BF67" i="9" s="1"/>
  <c r="S63" i="9"/>
  <c r="AV63" i="9" s="1"/>
  <c r="BF63" i="9" s="1"/>
  <c r="S49" i="9"/>
  <c r="AV49" i="9" s="1"/>
  <c r="BF49" i="9" s="1"/>
  <c r="S45" i="9"/>
  <c r="AV45" i="9" s="1"/>
  <c r="BF45" i="9" s="1"/>
  <c r="S41" i="9"/>
  <c r="AV41" i="9" s="1"/>
  <c r="BF41" i="9" s="1"/>
  <c r="S37" i="9"/>
  <c r="S23" i="9"/>
  <c r="AV23" i="9" s="1"/>
  <c r="BF23" i="9" s="1"/>
  <c r="S19" i="9"/>
  <c r="AV19" i="9" s="1"/>
  <c r="BF19" i="9" s="1"/>
  <c r="S95" i="9"/>
  <c r="AV95" i="9" s="1"/>
  <c r="BF95" i="9" s="1"/>
  <c r="S90" i="9"/>
  <c r="AV90" i="9" s="1"/>
  <c r="BF90" i="9" s="1"/>
  <c r="S100" i="9"/>
  <c r="AV100" i="9" s="1"/>
  <c r="BF100" i="9" s="1"/>
  <c r="S72" i="9"/>
  <c r="AV72" i="9" s="1"/>
  <c r="BF72" i="9" s="1"/>
  <c r="S65" i="9"/>
  <c r="AV65" i="9" s="1"/>
  <c r="BF65" i="9" s="1"/>
  <c r="S48" i="9"/>
  <c r="AV48" i="9" s="1"/>
  <c r="BF48" i="9" s="1"/>
  <c r="S46" i="9"/>
  <c r="AV46" i="9" s="1"/>
  <c r="BF46" i="9" s="1"/>
  <c r="S39" i="9"/>
  <c r="AV39" i="9" s="1"/>
  <c r="BF39" i="9" s="1"/>
  <c r="S68" i="9"/>
  <c r="AV68" i="9" s="1"/>
  <c r="BF68" i="9" s="1"/>
  <c r="S44" i="9"/>
  <c r="AV44" i="9" s="1"/>
  <c r="BF44" i="9" s="1"/>
  <c r="S42" i="9"/>
  <c r="AV42" i="9" s="1"/>
  <c r="BF42" i="9" s="1"/>
  <c r="S76" i="9"/>
  <c r="AV76" i="9" s="1"/>
  <c r="BF76" i="9" s="1"/>
  <c r="S40" i="9"/>
  <c r="AV40" i="9" s="1"/>
  <c r="BF40" i="9" s="1"/>
  <c r="S24" i="9"/>
  <c r="AV24" i="9" s="1"/>
  <c r="BF24" i="9" s="1"/>
  <c r="S16" i="9"/>
  <c r="AV16" i="9" s="1"/>
  <c r="BF16" i="9" s="1"/>
  <c r="S12" i="9"/>
  <c r="S77" i="9"/>
  <c r="AV77" i="9" s="1"/>
  <c r="BF77" i="9" s="1"/>
  <c r="S66" i="9"/>
  <c r="AV66" i="9" s="1"/>
  <c r="BF66" i="9" s="1"/>
  <c r="S50" i="9"/>
  <c r="AV50" i="9" s="1"/>
  <c r="BF50" i="9" s="1"/>
  <c r="S22" i="9"/>
  <c r="AV22" i="9" s="1"/>
  <c r="BF22" i="9" s="1"/>
  <c r="S20" i="9"/>
  <c r="AV20" i="9" s="1"/>
  <c r="BF20" i="9" s="1"/>
  <c r="S17" i="9"/>
  <c r="AV17" i="9" s="1"/>
  <c r="BF17" i="9" s="1"/>
  <c r="S62" i="9"/>
  <c r="S47" i="9"/>
  <c r="AV47" i="9" s="1"/>
  <c r="BF47" i="9" s="1"/>
  <c r="S21" i="9"/>
  <c r="AV21" i="9" s="1"/>
  <c r="BF21" i="9" s="1"/>
  <c r="S43" i="9"/>
  <c r="AV43" i="9" s="1"/>
  <c r="BF43" i="9" s="1"/>
  <c r="S25" i="9"/>
  <c r="AV25" i="9" s="1"/>
  <c r="BF25" i="9" s="1"/>
  <c r="S18" i="9"/>
  <c r="AV18" i="9" s="1"/>
  <c r="BF18" i="9" s="1"/>
  <c r="S14" i="9"/>
  <c r="AV14" i="9" s="1"/>
  <c r="BF14" i="9" s="1"/>
  <c r="S13" i="9"/>
  <c r="AV13" i="9" s="1"/>
  <c r="BF13" i="9" s="1"/>
  <c r="S93" i="9"/>
  <c r="AV93" i="9" s="1"/>
  <c r="BF93" i="9" s="1"/>
  <c r="S69" i="9"/>
  <c r="AV69" i="9" s="1"/>
  <c r="BF69" i="9" s="1"/>
  <c r="S15" i="9"/>
  <c r="AV15" i="9" s="1"/>
  <c r="BF15" i="9" s="1"/>
  <c r="S64" i="9"/>
  <c r="AV64" i="9" s="1"/>
  <c r="BF64" i="9" s="1"/>
  <c r="S38" i="9"/>
  <c r="AV38" i="9" s="1"/>
  <c r="BF38" i="9" s="1"/>
  <c r="M32" i="4"/>
  <c r="M13" i="4"/>
  <c r="Q126" i="9"/>
  <c r="O6" i="7"/>
  <c r="O11" i="2"/>
  <c r="N11" i="2"/>
  <c r="R33" i="12"/>
  <c r="R24" i="12"/>
  <c r="S21" i="12"/>
  <c r="S23" i="12" s="1"/>
  <c r="P127" i="9"/>
  <c r="N40" i="7"/>
  <c r="N32" i="7"/>
  <c r="AS32" i="7" s="1"/>
  <c r="N25" i="7"/>
  <c r="N31" i="7"/>
  <c r="AS6" i="7"/>
  <c r="M51" i="6"/>
  <c r="O16" i="2" s="1"/>
  <c r="H72" i="2"/>
  <c r="H50" i="2"/>
  <c r="M18" i="2"/>
  <c r="AT14" i="2"/>
  <c r="Q106" i="9"/>
  <c r="Q107" i="9"/>
  <c r="O9" i="7"/>
  <c r="AS12" i="6"/>
  <c r="AU113" i="9"/>
  <c r="AU88" i="2"/>
  <c r="Q114" i="9"/>
  <c r="Q29" i="9"/>
  <c r="Q30" i="9"/>
  <c r="O9" i="4"/>
  <c r="AS21" i="2"/>
  <c r="AU9" i="2"/>
  <c r="L21" i="2"/>
  <c r="L24" i="2"/>
  <c r="AT18" i="2"/>
  <c r="AT94" i="2" s="1"/>
  <c r="K90" i="2"/>
  <c r="K91" i="2"/>
  <c r="K20" i="2"/>
  <c r="K94" i="2"/>
  <c r="S67" i="2"/>
  <c r="AV67" i="2" s="1"/>
  <c r="BF67" i="2" s="1"/>
  <c r="AV39" i="2"/>
  <c r="BF39" i="2" s="1"/>
  <c r="O113" i="9"/>
  <c r="O118" i="9" s="1"/>
  <c r="O88" i="2"/>
  <c r="O89" i="2" s="1"/>
  <c r="M12" i="7"/>
  <c r="Q124" i="9"/>
  <c r="O6" i="5"/>
  <c r="I64" i="2"/>
  <c r="I72" i="2" s="1"/>
  <c r="I81" i="2" s="1"/>
  <c r="I32" i="2"/>
  <c r="N12" i="6"/>
  <c r="T8" i="9"/>
  <c r="R4" i="5"/>
  <c r="R4" i="7"/>
  <c r="R4" i="6"/>
  <c r="U4" i="12"/>
  <c r="BG4" i="2"/>
  <c r="R4" i="4"/>
  <c r="T3" i="2"/>
  <c r="U4" i="2"/>
  <c r="N52" i="12"/>
  <c r="N49" i="12"/>
  <c r="AU47" i="12"/>
  <c r="AU31" i="9"/>
  <c r="AU32" i="9" s="1"/>
  <c r="AR54" i="5"/>
  <c r="R28" i="9"/>
  <c r="R27" i="9"/>
  <c r="R79" i="9"/>
  <c r="R80" i="9"/>
  <c r="N17" i="2"/>
  <c r="P108" i="9"/>
  <c r="P109" i="9" s="1"/>
  <c r="M33" i="5"/>
  <c r="M54" i="5" s="1"/>
  <c r="O15" i="2" s="1"/>
  <c r="Q40" i="12"/>
  <c r="Q41" i="12" s="1"/>
  <c r="Q37" i="12"/>
  <c r="AV12" i="9"/>
  <c r="N29" i="5"/>
  <c r="N21" i="5"/>
  <c r="N30" i="5"/>
  <c r="AS30" i="5" s="1"/>
  <c r="AS6" i="5"/>
  <c r="N36" i="5"/>
  <c r="N39" i="5" s="1"/>
  <c r="AU106" i="9"/>
  <c r="AU115" i="9" s="1"/>
  <c r="AU107" i="9"/>
  <c r="AU116" i="9" s="1"/>
  <c r="N10" i="5"/>
  <c r="AS10" i="5" s="1"/>
  <c r="O41" i="12"/>
  <c r="T99" i="12"/>
  <c r="T103" i="12" s="1"/>
  <c r="T104" i="12" s="1"/>
  <c r="U63" i="12"/>
  <c r="Q82" i="9"/>
  <c r="Q81" i="9"/>
  <c r="O9" i="6"/>
  <c r="AV37" i="9"/>
  <c r="P83" i="9"/>
  <c r="P84" i="9" s="1"/>
  <c r="Q56" i="9" l="1"/>
  <c r="Q57" i="9" s="1"/>
  <c r="Q83" i="9"/>
  <c r="Q84" i="9" s="1"/>
  <c r="AS10" i="7"/>
  <c r="O47" i="12"/>
  <c r="AU117" i="9"/>
  <c r="AU118" i="9" s="1"/>
  <c r="N13" i="4"/>
  <c r="O10" i="7"/>
  <c r="N14" i="2"/>
  <c r="N18" i="2" s="1"/>
  <c r="AU108" i="9"/>
  <c r="AU109" i="9" s="1"/>
  <c r="AV40" i="12"/>
  <c r="AV41" i="12" s="1"/>
  <c r="Q108" i="9"/>
  <c r="Q109" i="9" s="1"/>
  <c r="AS12" i="5"/>
  <c r="AS13" i="4"/>
  <c r="AV53" i="9"/>
  <c r="AV52" i="9"/>
  <c r="BF37" i="9"/>
  <c r="BF53" i="9" s="1"/>
  <c r="R82" i="9"/>
  <c r="R81" i="9"/>
  <c r="P9" i="6"/>
  <c r="P93" i="2"/>
  <c r="M60" i="7"/>
  <c r="AS12" i="7"/>
  <c r="Q116" i="9"/>
  <c r="O12" i="7"/>
  <c r="H81" i="2"/>
  <c r="N37" i="7"/>
  <c r="AS37" i="7" s="1"/>
  <c r="AS31" i="7"/>
  <c r="P113" i="9"/>
  <c r="P118" i="9" s="1"/>
  <c r="P88" i="2"/>
  <c r="P89" i="2" s="1"/>
  <c r="AU89" i="2" s="1"/>
  <c r="S33" i="12"/>
  <c r="S34" i="12" s="1"/>
  <c r="S24" i="12"/>
  <c r="T21" i="12"/>
  <c r="T23" i="12" s="1"/>
  <c r="O25" i="7"/>
  <c r="O31" i="7"/>
  <c r="O32" i="7"/>
  <c r="O40" i="7"/>
  <c r="S28" i="9"/>
  <c r="S27" i="9"/>
  <c r="S104" i="9"/>
  <c r="S105" i="9"/>
  <c r="AV89" i="9"/>
  <c r="N38" i="4"/>
  <c r="AS35" i="4"/>
  <c r="V43" i="12"/>
  <c r="V44" i="12"/>
  <c r="U39" i="2" s="1"/>
  <c r="U67" i="2" s="1"/>
  <c r="V56" i="2"/>
  <c r="U58" i="2"/>
  <c r="P11" i="2"/>
  <c r="R106" i="9"/>
  <c r="R107" i="9"/>
  <c r="P9" i="7"/>
  <c r="O52" i="12"/>
  <c r="O49" i="12"/>
  <c r="U99" i="12"/>
  <c r="U103" i="12" s="1"/>
  <c r="U104" i="12" s="1"/>
  <c r="V63" i="12"/>
  <c r="AS31" i="6"/>
  <c r="N26" i="5"/>
  <c r="AS21" i="5"/>
  <c r="R125" i="9"/>
  <c r="P6" i="6"/>
  <c r="AU52" i="12"/>
  <c r="AU49" i="12"/>
  <c r="BG8" i="9"/>
  <c r="BE4" i="7"/>
  <c r="BE4" i="6"/>
  <c r="BE4" i="5"/>
  <c r="BE4" i="4"/>
  <c r="BH4" i="12"/>
  <c r="K21" i="2"/>
  <c r="K24" i="2"/>
  <c r="L28" i="2"/>
  <c r="L25" i="2"/>
  <c r="Q115" i="9"/>
  <c r="O10" i="4"/>
  <c r="O13" i="4" s="1"/>
  <c r="N28" i="7"/>
  <c r="AS28" i="7" s="1"/>
  <c r="AS25" i="7"/>
  <c r="AU11" i="2"/>
  <c r="S80" i="9"/>
  <c r="S79" i="9"/>
  <c r="N25" i="4"/>
  <c r="AS22" i="4"/>
  <c r="O34" i="6"/>
  <c r="O27" i="6"/>
  <c r="O28" i="6"/>
  <c r="O29" i="4"/>
  <c r="O35" i="4"/>
  <c r="O22" i="4"/>
  <c r="O28" i="4"/>
  <c r="R126" i="9"/>
  <c r="P6" i="7"/>
  <c r="N31" i="6"/>
  <c r="O10" i="6"/>
  <c r="N33" i="5"/>
  <c r="R123" i="9"/>
  <c r="P6" i="4"/>
  <c r="U8" i="9"/>
  <c r="S4" i="7"/>
  <c r="S4" i="6"/>
  <c r="S4" i="5"/>
  <c r="S4" i="4"/>
  <c r="U3" i="2"/>
  <c r="V4" i="12"/>
  <c r="V4" i="2"/>
  <c r="T102" i="9"/>
  <c r="T99" i="9"/>
  <c r="T101" i="9"/>
  <c r="T97" i="9"/>
  <c r="T93" i="9"/>
  <c r="T98" i="9"/>
  <c r="T89" i="9"/>
  <c r="T75" i="9"/>
  <c r="T71" i="9"/>
  <c r="T95" i="9"/>
  <c r="T90" i="9"/>
  <c r="T76" i="9"/>
  <c r="T72" i="9"/>
  <c r="T96" i="9"/>
  <c r="T94" i="9"/>
  <c r="T70" i="9"/>
  <c r="T68" i="9"/>
  <c r="T64" i="9"/>
  <c r="T50" i="9"/>
  <c r="T46" i="9"/>
  <c r="T42" i="9"/>
  <c r="T38" i="9"/>
  <c r="T24" i="9"/>
  <c r="T20" i="9"/>
  <c r="T100" i="9"/>
  <c r="T77" i="9"/>
  <c r="T63" i="9"/>
  <c r="T44" i="9"/>
  <c r="T73" i="9"/>
  <c r="T69" i="9"/>
  <c r="T66" i="9"/>
  <c r="T49" i="9"/>
  <c r="T47" i="9"/>
  <c r="T40" i="9"/>
  <c r="T92" i="9"/>
  <c r="T65" i="9"/>
  <c r="T45" i="9"/>
  <c r="T22" i="9"/>
  <c r="T17" i="9"/>
  <c r="T13" i="9"/>
  <c r="T62" i="9"/>
  <c r="T41" i="9"/>
  <c r="T37" i="9"/>
  <c r="T25" i="9"/>
  <c r="T18" i="9"/>
  <c r="T14" i="9"/>
  <c r="T67" i="9"/>
  <c r="T91" i="9"/>
  <c r="T16" i="9"/>
  <c r="T48" i="9"/>
  <c r="T39" i="9"/>
  <c r="T23" i="9"/>
  <c r="T12" i="9"/>
  <c r="T74" i="9"/>
  <c r="T21" i="9"/>
  <c r="T15" i="9"/>
  <c r="T19" i="9"/>
  <c r="T43" i="9"/>
  <c r="O30" i="5"/>
  <c r="O36" i="5"/>
  <c r="O21" i="5"/>
  <c r="O29" i="5"/>
  <c r="N12" i="5"/>
  <c r="Q31" i="9"/>
  <c r="Q32" i="9" s="1"/>
  <c r="M91" i="2"/>
  <c r="AT91" i="2" s="1"/>
  <c r="M90" i="2"/>
  <c r="AT90" i="2" s="1"/>
  <c r="M20" i="2"/>
  <c r="M94" i="2"/>
  <c r="R34" i="12"/>
  <c r="S52" i="9"/>
  <c r="S53" i="9"/>
  <c r="AS25" i="2"/>
  <c r="Q127" i="9"/>
  <c r="R54" i="9"/>
  <c r="R55" i="9"/>
  <c r="P9" i="5"/>
  <c r="AV62" i="9"/>
  <c r="AV28" i="9"/>
  <c r="AV27" i="9"/>
  <c r="BF12" i="9"/>
  <c r="BF28" i="9" s="1"/>
  <c r="R114" i="9"/>
  <c r="R30" i="9"/>
  <c r="R29" i="9"/>
  <c r="P9" i="4"/>
  <c r="Q117" i="9"/>
  <c r="I50" i="2"/>
  <c r="H51" i="2"/>
  <c r="N43" i="7"/>
  <c r="AS43" i="7" s="1"/>
  <c r="AS40" i="7"/>
  <c r="M52" i="4"/>
  <c r="N32" i="4"/>
  <c r="AS28" i="4"/>
  <c r="O10" i="5"/>
  <c r="O12" i="5" s="1"/>
  <c r="AS36" i="5"/>
  <c r="J30" i="2"/>
  <c r="AS30" i="2" s="1"/>
  <c r="AS28" i="2"/>
  <c r="P69" i="2"/>
  <c r="AU69" i="2" s="1"/>
  <c r="P48" i="2"/>
  <c r="AU45" i="2"/>
  <c r="AU48" i="2" s="1"/>
  <c r="R124" i="9"/>
  <c r="P6" i="5"/>
  <c r="N37" i="6"/>
  <c r="N51" i="6" s="1"/>
  <c r="P16" i="2" s="1"/>
  <c r="AU16" i="2" s="1"/>
  <c r="AS34" i="6"/>
  <c r="AW59" i="2"/>
  <c r="W59" i="2"/>
  <c r="AS29" i="5"/>
  <c r="R56" i="9" l="1"/>
  <c r="R57" i="9" s="1"/>
  <c r="P10" i="7"/>
  <c r="N54" i="5"/>
  <c r="P15" i="2" s="1"/>
  <c r="AU15" i="2" s="1"/>
  <c r="R31" i="9"/>
  <c r="R32" i="9" s="1"/>
  <c r="R108" i="9"/>
  <c r="R109" i="9" s="1"/>
  <c r="N52" i="4"/>
  <c r="P14" i="2" s="1"/>
  <c r="P10" i="6"/>
  <c r="P12" i="6" s="1"/>
  <c r="N91" i="2"/>
  <c r="N90" i="2"/>
  <c r="N20" i="2"/>
  <c r="N94" i="2"/>
  <c r="AS39" i="5"/>
  <c r="P47" i="12"/>
  <c r="O14" i="2"/>
  <c r="BF30" i="9"/>
  <c r="BF29" i="9"/>
  <c r="N60" i="7"/>
  <c r="P17" i="2" s="1"/>
  <c r="S124" i="9"/>
  <c r="Q6" i="5"/>
  <c r="M24" i="2"/>
  <c r="M21" i="2"/>
  <c r="O39" i="5"/>
  <c r="V8" i="9"/>
  <c r="T4" i="7"/>
  <c r="T4" i="6"/>
  <c r="T4" i="5"/>
  <c r="T4" i="4"/>
  <c r="V3" i="2"/>
  <c r="W4" i="12"/>
  <c r="W4" i="2"/>
  <c r="P22" i="4"/>
  <c r="P25" i="4" s="1"/>
  <c r="P35" i="4"/>
  <c r="P38" i="4" s="1"/>
  <c r="P28" i="4"/>
  <c r="P29" i="4"/>
  <c r="O32" i="4"/>
  <c r="S81" i="9"/>
  <c r="S82" i="9"/>
  <c r="Q9" i="6"/>
  <c r="AT20" i="2"/>
  <c r="AS26" i="5"/>
  <c r="V99" i="12"/>
  <c r="V103" i="12" s="1"/>
  <c r="V104" i="12" s="1"/>
  <c r="W63" i="12"/>
  <c r="P12" i="7"/>
  <c r="W44" i="12"/>
  <c r="V39" i="2" s="1"/>
  <c r="W43" i="12"/>
  <c r="AX43" i="12" s="1"/>
  <c r="W56" i="2"/>
  <c r="V58" i="2"/>
  <c r="AW58" i="2" s="1"/>
  <c r="AW56" i="2"/>
  <c r="S123" i="9"/>
  <c r="Q6" i="4"/>
  <c r="O37" i="7"/>
  <c r="R9" i="2"/>
  <c r="S36" i="12"/>
  <c r="BF54" i="9"/>
  <c r="BF55" i="9"/>
  <c r="AS33" i="5"/>
  <c r="AS37" i="6"/>
  <c r="I51" i="2"/>
  <c r="Q93" i="2"/>
  <c r="R115" i="9"/>
  <c r="P10" i="4"/>
  <c r="AV123" i="9"/>
  <c r="BF27" i="9"/>
  <c r="BF123" i="9" s="1"/>
  <c r="Q113" i="9"/>
  <c r="Q118" i="9" s="1"/>
  <c r="Q88" i="2"/>
  <c r="Q89" i="2" s="1"/>
  <c r="Q9" i="2"/>
  <c r="R36" i="12"/>
  <c r="T52" i="9"/>
  <c r="T53" i="9"/>
  <c r="T104" i="9"/>
  <c r="T105" i="9"/>
  <c r="R127" i="9"/>
  <c r="P40" i="7"/>
  <c r="P43" i="7" s="1"/>
  <c r="P31" i="7"/>
  <c r="P32" i="7"/>
  <c r="P25" i="7"/>
  <c r="P28" i="7" s="1"/>
  <c r="O25" i="4"/>
  <c r="O31" i="6"/>
  <c r="AS25" i="4"/>
  <c r="AV104" i="9"/>
  <c r="AV105" i="9"/>
  <c r="BF89" i="9"/>
  <c r="BF105" i="9" s="1"/>
  <c r="S114" i="9"/>
  <c r="S29" i="9"/>
  <c r="S30" i="9"/>
  <c r="Q9" i="4"/>
  <c r="AT9" i="4" s="1"/>
  <c r="O28" i="7"/>
  <c r="H82" i="2"/>
  <c r="H38" i="2" s="1"/>
  <c r="O17" i="2"/>
  <c r="AV124" i="9"/>
  <c r="BF52" i="9"/>
  <c r="BF124" i="9" s="1"/>
  <c r="J31" i="2"/>
  <c r="AS32" i="4"/>
  <c r="R116" i="9"/>
  <c r="R117" i="9" s="1"/>
  <c r="AV29" i="9"/>
  <c r="AV30" i="9"/>
  <c r="O33" i="5"/>
  <c r="O38" i="4"/>
  <c r="O37" i="6"/>
  <c r="L30" i="2"/>
  <c r="L31" i="2" s="1"/>
  <c r="P27" i="6"/>
  <c r="P28" i="6"/>
  <c r="P34" i="6"/>
  <c r="P37" i="6" s="1"/>
  <c r="O12" i="6"/>
  <c r="S107" i="9"/>
  <c r="S106" i="9"/>
  <c r="Q9" i="7"/>
  <c r="AT9" i="7" s="1"/>
  <c r="BD9" i="7" s="1"/>
  <c r="O43" i="7"/>
  <c r="T33" i="12"/>
  <c r="T24" i="12"/>
  <c r="U21" i="12"/>
  <c r="AW23" i="12"/>
  <c r="AU93" i="2"/>
  <c r="AV55" i="9"/>
  <c r="AV54" i="9"/>
  <c r="X59" i="2"/>
  <c r="P36" i="5"/>
  <c r="P39" i="5" s="1"/>
  <c r="P29" i="5"/>
  <c r="P21" i="5"/>
  <c r="P26" i="5" s="1"/>
  <c r="P30" i="5"/>
  <c r="P13" i="4"/>
  <c r="AV80" i="9"/>
  <c r="AV79" i="9"/>
  <c r="BF62" i="9"/>
  <c r="BF80" i="9" s="1"/>
  <c r="P10" i="5"/>
  <c r="S55" i="9"/>
  <c r="S54" i="9"/>
  <c r="Q9" i="5"/>
  <c r="O26" i="5"/>
  <c r="T28" i="9"/>
  <c r="T27" i="9"/>
  <c r="T80" i="9"/>
  <c r="T79" i="9"/>
  <c r="U100" i="9"/>
  <c r="U99" i="9"/>
  <c r="U98" i="9"/>
  <c r="U94" i="9"/>
  <c r="U95" i="9"/>
  <c r="U90" i="9"/>
  <c r="U76" i="9"/>
  <c r="U72" i="9"/>
  <c r="U97" i="9"/>
  <c r="U93" i="9"/>
  <c r="U91" i="9"/>
  <c r="U77" i="9"/>
  <c r="U73" i="9"/>
  <c r="U69" i="9"/>
  <c r="U101" i="9"/>
  <c r="U75" i="9"/>
  <c r="U65" i="9"/>
  <c r="U47" i="9"/>
  <c r="U43" i="9"/>
  <c r="U39" i="9"/>
  <c r="U25" i="9"/>
  <c r="U21" i="9"/>
  <c r="U102" i="9"/>
  <c r="U92" i="9"/>
  <c r="U89" i="9"/>
  <c r="U68" i="9"/>
  <c r="U66" i="9"/>
  <c r="U49" i="9"/>
  <c r="U42" i="9"/>
  <c r="U40" i="9"/>
  <c r="U74" i="9"/>
  <c r="U64" i="9"/>
  <c r="U62" i="9"/>
  <c r="U45" i="9"/>
  <c r="U38" i="9"/>
  <c r="U71" i="9"/>
  <c r="U50" i="9"/>
  <c r="U41" i="9"/>
  <c r="U37" i="9"/>
  <c r="U20" i="9"/>
  <c r="U18" i="9"/>
  <c r="U14" i="9"/>
  <c r="U96" i="9"/>
  <c r="U70" i="9"/>
  <c r="U67" i="9"/>
  <c r="U46" i="9"/>
  <c r="U23" i="9"/>
  <c r="U15" i="9"/>
  <c r="U63" i="9"/>
  <c r="U22" i="9"/>
  <c r="U44" i="9"/>
  <c r="U13" i="9"/>
  <c r="U19" i="9"/>
  <c r="U24" i="9"/>
  <c r="U16" i="9"/>
  <c r="U48" i="9"/>
  <c r="U17" i="9"/>
  <c r="U12" i="9"/>
  <c r="AT9" i="5"/>
  <c r="S125" i="9"/>
  <c r="Q6" i="6"/>
  <c r="AT24" i="2"/>
  <c r="K28" i="2"/>
  <c r="K25" i="2"/>
  <c r="AS38" i="4"/>
  <c r="S126" i="9"/>
  <c r="Q6" i="7"/>
  <c r="R83" i="9"/>
  <c r="R84" i="9" s="1"/>
  <c r="S108" i="9" l="1"/>
  <c r="S109" i="9" s="1"/>
  <c r="O52" i="4"/>
  <c r="AV31" i="9"/>
  <c r="AV32" i="9" s="1"/>
  <c r="BF114" i="9"/>
  <c r="O60" i="7"/>
  <c r="AS60" i="7"/>
  <c r="S83" i="9"/>
  <c r="S84" i="9" s="1"/>
  <c r="AU17" i="2"/>
  <c r="BF56" i="9"/>
  <c r="BF57" i="9" s="1"/>
  <c r="Q47" i="12"/>
  <c r="AV114" i="9"/>
  <c r="O54" i="5"/>
  <c r="Q15" i="2" s="1"/>
  <c r="AV56" i="9"/>
  <c r="AV57" i="9" s="1"/>
  <c r="Q10" i="5"/>
  <c r="AT10" i="5" s="1"/>
  <c r="P31" i="6"/>
  <c r="P51" i="6" s="1"/>
  <c r="R16" i="2" s="1"/>
  <c r="BD9" i="4"/>
  <c r="L64" i="2"/>
  <c r="L72" i="2" s="1"/>
  <c r="L81" i="2" s="1"/>
  <c r="L32" i="2"/>
  <c r="Q31" i="7"/>
  <c r="Q32" i="7"/>
  <c r="AT32" i="7" s="1"/>
  <c r="BD32" i="7" s="1"/>
  <c r="Q40" i="7"/>
  <c r="Q43" i="7" s="1"/>
  <c r="AT43" i="7" s="1"/>
  <c r="BD43" i="7" s="1"/>
  <c r="Q25" i="7"/>
  <c r="AT6" i="7"/>
  <c r="BD6" i="7" s="1"/>
  <c r="BD9" i="5"/>
  <c r="T81" i="9"/>
  <c r="T82" i="9"/>
  <c r="R9" i="6"/>
  <c r="AV81" i="9"/>
  <c r="AV82" i="9"/>
  <c r="AW24" i="12"/>
  <c r="BG23" i="12"/>
  <c r="BG24" i="12" s="1"/>
  <c r="S116" i="9"/>
  <c r="AV107" i="9"/>
  <c r="AV116" i="9" s="1"/>
  <c r="AV106" i="9"/>
  <c r="R113" i="9"/>
  <c r="R118" i="9" s="1"/>
  <c r="R88" i="2"/>
  <c r="R89" i="2" s="1"/>
  <c r="T126" i="9"/>
  <c r="R6" i="7"/>
  <c r="R37" i="12"/>
  <c r="R40" i="12"/>
  <c r="V67" i="2"/>
  <c r="AW67" i="2" s="1"/>
  <c r="AW39" i="2"/>
  <c r="AT9" i="6"/>
  <c r="P32" i="4"/>
  <c r="M25" i="2"/>
  <c r="M28" i="2"/>
  <c r="AT28" i="2" s="1"/>
  <c r="P12" i="5"/>
  <c r="N21" i="2"/>
  <c r="N24" i="2"/>
  <c r="P18" i="2"/>
  <c r="Q17" i="2"/>
  <c r="U53" i="9"/>
  <c r="U52" i="9"/>
  <c r="T114" i="9"/>
  <c r="T30" i="9"/>
  <c r="T29" i="9"/>
  <c r="R9" i="4"/>
  <c r="Q12" i="5"/>
  <c r="R93" i="2"/>
  <c r="AX21" i="12"/>
  <c r="BH21" i="12" s="1"/>
  <c r="U23" i="12"/>
  <c r="AS52" i="4"/>
  <c r="S115" i="9"/>
  <c r="S117" i="9" s="1"/>
  <c r="Q10" i="4"/>
  <c r="AT10" i="4" s="1"/>
  <c r="BD10" i="4" s="1"/>
  <c r="AV126" i="9"/>
  <c r="BF104" i="9"/>
  <c r="BF126" i="9" s="1"/>
  <c r="Q10" i="2"/>
  <c r="Q45" i="2"/>
  <c r="Q36" i="5"/>
  <c r="Q39" i="5" s="1"/>
  <c r="Q29" i="5"/>
  <c r="Q21" i="5"/>
  <c r="Q30" i="5"/>
  <c r="AT30" i="5" s="1"/>
  <c r="BD30" i="5" s="1"/>
  <c r="AT6" i="5"/>
  <c r="BD6" i="5" s="1"/>
  <c r="K30" i="2"/>
  <c r="K31" i="2" s="1"/>
  <c r="Q28" i="6"/>
  <c r="AT28" i="6" s="1"/>
  <c r="BD28" i="6" s="1"/>
  <c r="AT6" i="6"/>
  <c r="BD6" i="6" s="1"/>
  <c r="Q34" i="6"/>
  <c r="Q37" i="6" s="1"/>
  <c r="Q27" i="6"/>
  <c r="U27" i="9"/>
  <c r="U28" i="9"/>
  <c r="S56" i="9"/>
  <c r="S57" i="9" s="1"/>
  <c r="BF81" i="9"/>
  <c r="BF82" i="9"/>
  <c r="P52" i="4"/>
  <c r="Y59" i="2"/>
  <c r="O51" i="6"/>
  <c r="Q16" i="2" s="1"/>
  <c r="J32" i="2"/>
  <c r="J64" i="2"/>
  <c r="AS31" i="2"/>
  <c r="H42" i="2"/>
  <c r="H53" i="2" s="1"/>
  <c r="I80" i="2"/>
  <c r="I82" i="2" s="1"/>
  <c r="I38" i="2" s="1"/>
  <c r="Q13" i="4"/>
  <c r="P37" i="7"/>
  <c r="T55" i="9"/>
  <c r="T54" i="9"/>
  <c r="R9" i="5"/>
  <c r="AS51" i="6"/>
  <c r="AS54" i="5"/>
  <c r="S37" i="12"/>
  <c r="S40" i="12"/>
  <c r="S41" i="12" s="1"/>
  <c r="Q35" i="4"/>
  <c r="Q28" i="4"/>
  <c r="Q29" i="4"/>
  <c r="AT29" i="4" s="1"/>
  <c r="BD29" i="4" s="1"/>
  <c r="Q22" i="4"/>
  <c r="AT6" i="4"/>
  <c r="BD6" i="4" s="1"/>
  <c r="X43" i="12"/>
  <c r="W58" i="2"/>
  <c r="X44" i="12"/>
  <c r="W39" i="2" s="1"/>
  <c r="W67" i="2" s="1"/>
  <c r="X56" i="2"/>
  <c r="X63" i="12"/>
  <c r="W99" i="12"/>
  <c r="W103" i="12" s="1"/>
  <c r="W104" i="12" s="1"/>
  <c r="AT21" i="2"/>
  <c r="V101" i="9"/>
  <c r="AW101" i="9" s="1"/>
  <c r="V95" i="9"/>
  <c r="AW95" i="9" s="1"/>
  <c r="V102" i="9"/>
  <c r="AW102" i="9" s="1"/>
  <c r="V100" i="9"/>
  <c r="AW100" i="9" s="1"/>
  <c r="V96" i="9"/>
  <c r="AW96" i="9" s="1"/>
  <c r="V97" i="9"/>
  <c r="AW97" i="9" s="1"/>
  <c r="V93" i="9"/>
  <c r="AW93" i="9" s="1"/>
  <c r="V91" i="9"/>
  <c r="AW91" i="9" s="1"/>
  <c r="V77" i="9"/>
  <c r="AW77" i="9" s="1"/>
  <c r="V73" i="9"/>
  <c r="AW73" i="9" s="1"/>
  <c r="V69" i="9"/>
  <c r="AW69" i="9" s="1"/>
  <c r="V99" i="9"/>
  <c r="AW99" i="9" s="1"/>
  <c r="V92" i="9"/>
  <c r="AW92" i="9" s="1"/>
  <c r="V74" i="9"/>
  <c r="AW74" i="9" s="1"/>
  <c r="V70" i="9"/>
  <c r="AW70" i="9" s="1"/>
  <c r="V90" i="9"/>
  <c r="AW90" i="9" s="1"/>
  <c r="V72" i="9"/>
  <c r="AW72" i="9" s="1"/>
  <c r="V66" i="9"/>
  <c r="AW66" i="9" s="1"/>
  <c r="V62" i="9"/>
  <c r="V48" i="9"/>
  <c r="AW48" i="9" s="1"/>
  <c r="V44" i="9"/>
  <c r="AW44" i="9" s="1"/>
  <c r="V40" i="9"/>
  <c r="AW40" i="9" s="1"/>
  <c r="V22" i="9"/>
  <c r="AW22" i="9" s="1"/>
  <c r="V18" i="9"/>
  <c r="AW18" i="9" s="1"/>
  <c r="V89" i="9"/>
  <c r="AW89" i="9" s="1"/>
  <c r="V64" i="9"/>
  <c r="AW64" i="9" s="1"/>
  <c r="V47" i="9"/>
  <c r="AW47" i="9" s="1"/>
  <c r="V45" i="9"/>
  <c r="AW45" i="9" s="1"/>
  <c r="V38" i="9"/>
  <c r="AW38" i="9" s="1"/>
  <c r="V94" i="9"/>
  <c r="AW94" i="9" s="1"/>
  <c r="V67" i="9"/>
  <c r="AW67" i="9" s="1"/>
  <c r="V50" i="9"/>
  <c r="AW50" i="9" s="1"/>
  <c r="V43" i="9"/>
  <c r="AW43" i="9" s="1"/>
  <c r="V41" i="9"/>
  <c r="AW41" i="9" s="1"/>
  <c r="V46" i="9"/>
  <c r="AW46" i="9" s="1"/>
  <c r="V25" i="9"/>
  <c r="AW25" i="9" s="1"/>
  <c r="V23" i="9"/>
  <c r="AW23" i="9" s="1"/>
  <c r="V15" i="9"/>
  <c r="AW15" i="9" s="1"/>
  <c r="V63" i="9"/>
  <c r="AW63" i="9" s="1"/>
  <c r="V42" i="9"/>
  <c r="AW42" i="9" s="1"/>
  <c r="V21" i="9"/>
  <c r="AW21" i="9" s="1"/>
  <c r="V19" i="9"/>
  <c r="AW19" i="9" s="1"/>
  <c r="V16" i="9"/>
  <c r="AW16" i="9" s="1"/>
  <c r="V98" i="9"/>
  <c r="AW98" i="9" s="1"/>
  <c r="V75" i="9"/>
  <c r="AW75" i="9" s="1"/>
  <c r="V68" i="9"/>
  <c r="AW68" i="9" s="1"/>
  <c r="V71" i="9"/>
  <c r="AW71" i="9" s="1"/>
  <c r="V39" i="9"/>
  <c r="AW39" i="9" s="1"/>
  <c r="V76" i="9"/>
  <c r="AW76" i="9" s="1"/>
  <c r="V49" i="9"/>
  <c r="AW49" i="9" s="1"/>
  <c r="V14" i="9"/>
  <c r="AW14" i="9" s="1"/>
  <c r="V37" i="9"/>
  <c r="AW37" i="9" s="1"/>
  <c r="V24" i="9"/>
  <c r="AW24" i="9" s="1"/>
  <c r="V17" i="9"/>
  <c r="AW17" i="9" s="1"/>
  <c r="V12" i="9"/>
  <c r="AW12" i="9" s="1"/>
  <c r="V20" i="9"/>
  <c r="AW20" i="9" s="1"/>
  <c r="V13" i="9"/>
  <c r="AW13" i="9" s="1"/>
  <c r="V65" i="9"/>
  <c r="AW65" i="9" s="1"/>
  <c r="BF31" i="9"/>
  <c r="BF32" i="9" s="1"/>
  <c r="O18" i="2"/>
  <c r="AU14" i="2"/>
  <c r="AT25" i="2"/>
  <c r="U79" i="9"/>
  <c r="U80" i="9"/>
  <c r="U105" i="9"/>
  <c r="U104" i="9"/>
  <c r="T125" i="9"/>
  <c r="R6" i="6"/>
  <c r="T123" i="9"/>
  <c r="R6" i="4"/>
  <c r="AV125" i="9"/>
  <c r="AV127" i="9" s="1"/>
  <c r="BF79" i="9"/>
  <c r="BF125" i="9" s="1"/>
  <c r="R47" i="12"/>
  <c r="R49" i="12" s="1"/>
  <c r="Q14" i="2"/>
  <c r="P33" i="5"/>
  <c r="T34" i="12"/>
  <c r="AW33" i="12"/>
  <c r="BG33" i="12" s="1"/>
  <c r="Q10" i="7"/>
  <c r="AT10" i="7" s="1"/>
  <c r="BD10" i="7" s="1"/>
  <c r="S31" i="9"/>
  <c r="S32" i="9" s="1"/>
  <c r="BF107" i="9"/>
  <c r="BF106" i="9"/>
  <c r="T106" i="9"/>
  <c r="T107" i="9"/>
  <c r="R9" i="7"/>
  <c r="T124" i="9"/>
  <c r="R6" i="5"/>
  <c r="R10" i="2"/>
  <c r="R45" i="2"/>
  <c r="S127" i="9"/>
  <c r="Q10" i="6"/>
  <c r="AT10" i="6" s="1"/>
  <c r="BD10" i="6" s="1"/>
  <c r="W8" i="9"/>
  <c r="U4" i="5"/>
  <c r="U4" i="6"/>
  <c r="U4" i="4"/>
  <c r="U4" i="7"/>
  <c r="X4" i="12"/>
  <c r="X4" i="2"/>
  <c r="W3" i="2"/>
  <c r="P52" i="12"/>
  <c r="P49" i="12"/>
  <c r="AV47" i="12"/>
  <c r="Q49" i="12"/>
  <c r="Q52" i="12"/>
  <c r="BF115" i="9" l="1"/>
  <c r="T31" i="9"/>
  <c r="T32" i="9" s="1"/>
  <c r="AV83" i="9"/>
  <c r="AV84" i="9" s="1"/>
  <c r="T108" i="9"/>
  <c r="T109" i="9" s="1"/>
  <c r="T83" i="9"/>
  <c r="T84" i="9" s="1"/>
  <c r="BD10" i="5"/>
  <c r="AT12" i="5"/>
  <c r="BF116" i="9"/>
  <c r="AT36" i="5"/>
  <c r="AT39" i="5" s="1"/>
  <c r="BD39" i="5" s="1"/>
  <c r="BF83" i="9"/>
  <c r="BF84" i="9" s="1"/>
  <c r="Q33" i="5"/>
  <c r="AV108" i="9"/>
  <c r="AV109" i="9" s="1"/>
  <c r="BF127" i="9"/>
  <c r="BF113" i="9" s="1"/>
  <c r="R10" i="5"/>
  <c r="R12" i="5" s="1"/>
  <c r="AW104" i="9"/>
  <c r="AW126" i="9" s="1"/>
  <c r="AW105" i="9"/>
  <c r="AW27" i="9"/>
  <c r="AW123" i="9" s="1"/>
  <c r="AW28" i="9"/>
  <c r="K32" i="2"/>
  <c r="K64" i="2"/>
  <c r="X8" i="9"/>
  <c r="V4" i="5"/>
  <c r="V4" i="7"/>
  <c r="V4" i="6"/>
  <c r="V4" i="4"/>
  <c r="Y4" i="12"/>
  <c r="Y4" i="2"/>
  <c r="X3" i="2"/>
  <c r="S113" i="9"/>
  <c r="S88" i="2"/>
  <c r="S89" i="2" s="1"/>
  <c r="R29" i="5"/>
  <c r="R21" i="5"/>
  <c r="R30" i="5"/>
  <c r="R36" i="5"/>
  <c r="R10" i="7"/>
  <c r="R12" i="7" s="1"/>
  <c r="R52" i="12"/>
  <c r="T127" i="9"/>
  <c r="U106" i="9"/>
  <c r="U107" i="9"/>
  <c r="S9" i="7"/>
  <c r="V53" i="9"/>
  <c r="V52" i="9"/>
  <c r="Y43" i="12"/>
  <c r="Y44" i="12"/>
  <c r="X39" i="2" s="1"/>
  <c r="X67" i="2" s="1"/>
  <c r="X58" i="2"/>
  <c r="Y56" i="2"/>
  <c r="Q38" i="4"/>
  <c r="AT35" i="4"/>
  <c r="J72" i="2"/>
  <c r="AS64" i="2"/>
  <c r="J50" i="2"/>
  <c r="Q12" i="7"/>
  <c r="Q31" i="6"/>
  <c r="Q26" i="5"/>
  <c r="Q54" i="5" s="1"/>
  <c r="S15" i="2" s="1"/>
  <c r="AT21" i="5"/>
  <c r="P60" i="7"/>
  <c r="U33" i="12"/>
  <c r="V21" i="12"/>
  <c r="V23" i="12" s="1"/>
  <c r="U24" i="12"/>
  <c r="T116" i="9"/>
  <c r="R32" i="7"/>
  <c r="R40" i="7"/>
  <c r="R25" i="7"/>
  <c r="R31" i="7"/>
  <c r="AT27" i="6"/>
  <c r="R10" i="6"/>
  <c r="R12" i="6" s="1"/>
  <c r="Q28" i="7"/>
  <c r="AT28" i="7" s="1"/>
  <c r="BD28" i="7" s="1"/>
  <c r="AT25" i="7"/>
  <c r="BD25" i="7" s="1"/>
  <c r="R48" i="2"/>
  <c r="R69" i="2"/>
  <c r="BF108" i="9"/>
  <c r="BF109" i="9" s="1"/>
  <c r="S9" i="2"/>
  <c r="T36" i="12"/>
  <c r="AW34" i="12"/>
  <c r="BG34" i="12" s="1"/>
  <c r="R34" i="6"/>
  <c r="R27" i="6"/>
  <c r="R28" i="6"/>
  <c r="U82" i="9"/>
  <c r="U81" i="9"/>
  <c r="S9" i="6"/>
  <c r="V28" i="9"/>
  <c r="V27" i="9"/>
  <c r="V79" i="9"/>
  <c r="V80" i="9"/>
  <c r="Q25" i="4"/>
  <c r="AT22" i="4"/>
  <c r="AV113" i="9"/>
  <c r="AV88" i="2"/>
  <c r="BF88" i="2" s="1"/>
  <c r="T56" i="9"/>
  <c r="T57" i="9" s="1"/>
  <c r="J80" i="2"/>
  <c r="I42" i="2"/>
  <c r="I53" i="2" s="1"/>
  <c r="R14" i="2"/>
  <c r="AW52" i="9"/>
  <c r="AW124" i="9" s="1"/>
  <c r="AW53" i="9"/>
  <c r="R41" i="12"/>
  <c r="AV115" i="9"/>
  <c r="AV117" i="9" s="1"/>
  <c r="W101" i="9"/>
  <c r="W102" i="9"/>
  <c r="W100" i="9"/>
  <c r="W96" i="9"/>
  <c r="W97" i="9"/>
  <c r="W99" i="9"/>
  <c r="W92" i="9"/>
  <c r="W74" i="9"/>
  <c r="W70" i="9"/>
  <c r="W94" i="9"/>
  <c r="W89" i="9"/>
  <c r="W75" i="9"/>
  <c r="W71" i="9"/>
  <c r="W95" i="9"/>
  <c r="W77" i="9"/>
  <c r="W69" i="9"/>
  <c r="W67" i="9"/>
  <c r="W63" i="9"/>
  <c r="W49" i="9"/>
  <c r="W45" i="9"/>
  <c r="W41" i="9"/>
  <c r="W37" i="9"/>
  <c r="W23" i="9"/>
  <c r="W19" i="9"/>
  <c r="W98" i="9"/>
  <c r="W76" i="9"/>
  <c r="W73" i="9"/>
  <c r="W62" i="9"/>
  <c r="W50" i="9"/>
  <c r="W43" i="9"/>
  <c r="W65" i="9"/>
  <c r="W48" i="9"/>
  <c r="W46" i="9"/>
  <c r="W39" i="9"/>
  <c r="W66" i="9"/>
  <c r="W42" i="9"/>
  <c r="W21" i="9"/>
  <c r="W16" i="9"/>
  <c r="W12" i="9"/>
  <c r="W90" i="9"/>
  <c r="W68" i="9"/>
  <c r="W47" i="9"/>
  <c r="W38" i="9"/>
  <c r="W24" i="9"/>
  <c r="W17" i="9"/>
  <c r="W93" i="9"/>
  <c r="W91" i="9"/>
  <c r="W72" i="9"/>
  <c r="W64" i="9"/>
  <c r="W44" i="9"/>
  <c r="W18" i="9"/>
  <c r="W15" i="9"/>
  <c r="W13" i="9"/>
  <c r="W40" i="9"/>
  <c r="W22" i="9"/>
  <c r="W20" i="9"/>
  <c r="W25" i="9"/>
  <c r="W14" i="9"/>
  <c r="R11" i="2"/>
  <c r="U125" i="9"/>
  <c r="S6" i="6"/>
  <c r="U114" i="9"/>
  <c r="U29" i="9"/>
  <c r="U30" i="9"/>
  <c r="S9" i="4"/>
  <c r="Q69" i="2"/>
  <c r="Q48" i="2"/>
  <c r="T115" i="9"/>
  <c r="R10" i="4"/>
  <c r="R13" i="4" s="1"/>
  <c r="U124" i="9"/>
  <c r="S6" i="5"/>
  <c r="P90" i="2"/>
  <c r="P91" i="2"/>
  <c r="P20" i="2"/>
  <c r="P94" i="2"/>
  <c r="P54" i="5"/>
  <c r="R15" i="2" s="1"/>
  <c r="AT12" i="6"/>
  <c r="BD9" i="6"/>
  <c r="AT34" i="6"/>
  <c r="BD12" i="5"/>
  <c r="AT29" i="5"/>
  <c r="AT13" i="4"/>
  <c r="AV52" i="12"/>
  <c r="AV49" i="12"/>
  <c r="Q18" i="2"/>
  <c r="Q20" i="2" s="1"/>
  <c r="R28" i="4"/>
  <c r="R29" i="4"/>
  <c r="R22" i="4"/>
  <c r="R35" i="4"/>
  <c r="U126" i="9"/>
  <c r="S6" i="7"/>
  <c r="O90" i="2"/>
  <c r="AU90" i="2" s="1"/>
  <c r="O91" i="2"/>
  <c r="O20" i="2"/>
  <c r="O94" i="2"/>
  <c r="AU18" i="2"/>
  <c r="V105" i="9"/>
  <c r="V104" i="9"/>
  <c r="X99" i="12"/>
  <c r="X103" i="12" s="1"/>
  <c r="X104" i="12" s="1"/>
  <c r="Y63" i="12"/>
  <c r="Q32" i="4"/>
  <c r="AT28" i="4"/>
  <c r="S118" i="9"/>
  <c r="S93" i="2"/>
  <c r="AS32" i="2"/>
  <c r="AX59" i="2"/>
  <c r="Z59" i="2"/>
  <c r="U123" i="9"/>
  <c r="S6" i="4"/>
  <c r="Q11" i="2"/>
  <c r="U55" i="9"/>
  <c r="U54" i="9"/>
  <c r="S9" i="5"/>
  <c r="N25" i="2"/>
  <c r="N28" i="2"/>
  <c r="M30" i="2"/>
  <c r="M31" i="2" s="1"/>
  <c r="Q12" i="6"/>
  <c r="AT40" i="7"/>
  <c r="BD40" i="7" s="1"/>
  <c r="Q37" i="7"/>
  <c r="AT37" i="7" s="1"/>
  <c r="BD37" i="7" s="1"/>
  <c r="AT31" i="7"/>
  <c r="BD31" i="7" s="1"/>
  <c r="AW62" i="9"/>
  <c r="BF117" i="9" l="1"/>
  <c r="BF118" i="9" s="1"/>
  <c r="Q51" i="6"/>
  <c r="S16" i="2" s="1"/>
  <c r="AV16" i="2" s="1"/>
  <c r="BF16" i="2" s="1"/>
  <c r="T117" i="9"/>
  <c r="T93" i="2" s="1"/>
  <c r="S10" i="5"/>
  <c r="S12" i="5" s="1"/>
  <c r="Q52" i="4"/>
  <c r="T47" i="12" s="1"/>
  <c r="AV118" i="9"/>
  <c r="U127" i="9"/>
  <c r="U113" i="9" s="1"/>
  <c r="BD36" i="5"/>
  <c r="AV15" i="2"/>
  <c r="BF15" i="2" s="1"/>
  <c r="U108" i="9"/>
  <c r="U109" i="9" s="1"/>
  <c r="M64" i="2"/>
  <c r="M72" i="2" s="1"/>
  <c r="M81" i="2" s="1"/>
  <c r="M32" i="2"/>
  <c r="AT31" i="2"/>
  <c r="S14" i="2"/>
  <c r="AW80" i="9"/>
  <c r="AW114" i="9" s="1"/>
  <c r="AW79" i="9"/>
  <c r="AW125" i="9" s="1"/>
  <c r="AW127" i="9" s="1"/>
  <c r="Q24" i="2"/>
  <c r="Q21" i="2"/>
  <c r="U88" i="2"/>
  <c r="U89" i="2" s="1"/>
  <c r="Y99" i="12"/>
  <c r="Y103" i="12" s="1"/>
  <c r="Y104" i="12" s="1"/>
  <c r="Z63" i="12"/>
  <c r="V126" i="9"/>
  <c r="T6" i="7"/>
  <c r="O21" i="2"/>
  <c r="O24" i="2"/>
  <c r="AU20" i="2"/>
  <c r="R32" i="4"/>
  <c r="V114" i="9"/>
  <c r="V29" i="9"/>
  <c r="V30" i="9"/>
  <c r="T9" i="4"/>
  <c r="AU9" i="4" s="1"/>
  <c r="S10" i="6"/>
  <c r="S12" i="6" s="1"/>
  <c r="R31" i="6"/>
  <c r="S10" i="2"/>
  <c r="S45" i="2"/>
  <c r="AV9" i="2"/>
  <c r="BF9" i="2" s="1"/>
  <c r="R37" i="7"/>
  <c r="V33" i="12"/>
  <c r="V34" i="12" s="1"/>
  <c r="V24" i="12"/>
  <c r="W21" i="12"/>
  <c r="W23" i="12" s="1"/>
  <c r="AT26" i="5"/>
  <c r="BD21" i="5"/>
  <c r="K50" i="2"/>
  <c r="AS50" i="2"/>
  <c r="AS51" i="2" s="1"/>
  <c r="J51" i="2"/>
  <c r="AT38" i="4"/>
  <c r="BD38" i="4" s="1"/>
  <c r="BD35" i="4"/>
  <c r="V124" i="9"/>
  <c r="T6" i="5"/>
  <c r="R39" i="5"/>
  <c r="BF89" i="2"/>
  <c r="AV89" i="2"/>
  <c r="K72" i="2"/>
  <c r="K81" i="2" s="1"/>
  <c r="AT64" i="2"/>
  <c r="AT72" i="2" s="1"/>
  <c r="AT75" i="2" s="1"/>
  <c r="AT78" i="2" s="1"/>
  <c r="U56" i="9"/>
  <c r="U57" i="9" s="1"/>
  <c r="AA59" i="2"/>
  <c r="V106" i="9"/>
  <c r="V107" i="9"/>
  <c r="T9" i="7"/>
  <c r="AU91" i="2"/>
  <c r="R38" i="4"/>
  <c r="BD13" i="4"/>
  <c r="AT37" i="6"/>
  <c r="BD37" i="6" s="1"/>
  <c r="BD34" i="6"/>
  <c r="S30" i="5"/>
  <c r="S36" i="5"/>
  <c r="S39" i="5" s="1"/>
  <c r="S29" i="5"/>
  <c r="S21" i="5"/>
  <c r="S26" i="5" s="1"/>
  <c r="U116" i="9"/>
  <c r="S34" i="6"/>
  <c r="S37" i="6" s="1"/>
  <c r="S27" i="6"/>
  <c r="S28" i="6"/>
  <c r="W80" i="9"/>
  <c r="W79" i="9"/>
  <c r="AT30" i="2"/>
  <c r="AT25" i="4"/>
  <c r="BD25" i="4" s="1"/>
  <c r="BD22" i="4"/>
  <c r="V81" i="9"/>
  <c r="V82" i="9"/>
  <c r="T9" i="6"/>
  <c r="U83" i="9"/>
  <c r="U84" i="9" s="1"/>
  <c r="R37" i="6"/>
  <c r="R51" i="6" s="1"/>
  <c r="T16" i="2" s="1"/>
  <c r="R28" i="7"/>
  <c r="U34" i="12"/>
  <c r="V54" i="9"/>
  <c r="V55" i="9"/>
  <c r="T9" i="5"/>
  <c r="S10" i="7"/>
  <c r="S12" i="7" s="1"/>
  <c r="X102" i="9"/>
  <c r="X99" i="9"/>
  <c r="X97" i="9"/>
  <c r="X93" i="9"/>
  <c r="X98" i="9"/>
  <c r="X94" i="9"/>
  <c r="X89" i="9"/>
  <c r="X75" i="9"/>
  <c r="X71" i="9"/>
  <c r="X100" i="9"/>
  <c r="X96" i="9"/>
  <c r="X90" i="9"/>
  <c r="X76" i="9"/>
  <c r="X72" i="9"/>
  <c r="X92" i="9"/>
  <c r="X74" i="9"/>
  <c r="X68" i="9"/>
  <c r="X64" i="9"/>
  <c r="X50" i="9"/>
  <c r="X46" i="9"/>
  <c r="X42" i="9"/>
  <c r="X38" i="9"/>
  <c r="X24" i="9"/>
  <c r="X20" i="9"/>
  <c r="X91" i="9"/>
  <c r="X69" i="9"/>
  <c r="X67" i="9"/>
  <c r="X65" i="9"/>
  <c r="X48" i="9"/>
  <c r="X41" i="9"/>
  <c r="X39" i="9"/>
  <c r="X77" i="9"/>
  <c r="X70" i="9"/>
  <c r="X63" i="9"/>
  <c r="X44" i="9"/>
  <c r="X73" i="9"/>
  <c r="X62" i="9"/>
  <c r="X47" i="9"/>
  <c r="X19" i="9"/>
  <c r="X17" i="9"/>
  <c r="X13" i="9"/>
  <c r="X95" i="9"/>
  <c r="X43" i="9"/>
  <c r="X22" i="9"/>
  <c r="X14" i="9"/>
  <c r="X101" i="9"/>
  <c r="X49" i="9"/>
  <c r="X23" i="9"/>
  <c r="X40" i="9"/>
  <c r="X37" i="9"/>
  <c r="X21" i="9"/>
  <c r="X15" i="9"/>
  <c r="X45" i="9"/>
  <c r="X16" i="9"/>
  <c r="X12" i="9"/>
  <c r="X25" i="9"/>
  <c r="X18" i="9"/>
  <c r="X66" i="9"/>
  <c r="N30" i="2"/>
  <c r="AT32" i="4"/>
  <c r="BD32" i="4" s="1"/>
  <c r="BD28" i="4"/>
  <c r="AU94" i="2"/>
  <c r="R25" i="4"/>
  <c r="Q91" i="2"/>
  <c r="Q90" i="2"/>
  <c r="Q94" i="2"/>
  <c r="AT33" i="5"/>
  <c r="BD33" i="5" s="1"/>
  <c r="BD29" i="5"/>
  <c r="P24" i="2"/>
  <c r="P21" i="2"/>
  <c r="U115" i="9"/>
  <c r="U117" i="9" s="1"/>
  <c r="S10" i="4"/>
  <c r="S13" i="4" s="1"/>
  <c r="W27" i="9"/>
  <c r="W28" i="9"/>
  <c r="W104" i="9"/>
  <c r="W105" i="9"/>
  <c r="V125" i="9"/>
  <c r="T6" i="6"/>
  <c r="R43" i="7"/>
  <c r="J81" i="2"/>
  <c r="AS81" i="2" s="1"/>
  <c r="AS72" i="2"/>
  <c r="AS75" i="2" s="1"/>
  <c r="AS78" i="2" s="1"/>
  <c r="Z43" i="12"/>
  <c r="AY43" i="12" s="1"/>
  <c r="Z44" i="12"/>
  <c r="Y39" i="2" s="1"/>
  <c r="AX56" i="2"/>
  <c r="Z56" i="2"/>
  <c r="Y58" i="2"/>
  <c r="AX58" i="2" s="1"/>
  <c r="T113" i="9"/>
  <c r="T88" i="2"/>
  <c r="T89" i="2" s="1"/>
  <c r="R26" i="5"/>
  <c r="AW30" i="9"/>
  <c r="AW29" i="9"/>
  <c r="AW107" i="9"/>
  <c r="AW106" i="9"/>
  <c r="S29" i="4"/>
  <c r="S35" i="4"/>
  <c r="S38" i="4" s="1"/>
  <c r="S28" i="4"/>
  <c r="S22" i="4"/>
  <c r="S25" i="4" s="1"/>
  <c r="AV93" i="2"/>
  <c r="S40" i="7"/>
  <c r="S43" i="7" s="1"/>
  <c r="S25" i="7"/>
  <c r="S28" i="7" s="1"/>
  <c r="S31" i="7"/>
  <c r="S32" i="7"/>
  <c r="BD12" i="6"/>
  <c r="U31" i="9"/>
  <c r="U32" i="9" s="1"/>
  <c r="W52" i="9"/>
  <c r="W53" i="9"/>
  <c r="AW55" i="9"/>
  <c r="AW54" i="9"/>
  <c r="S47" i="12"/>
  <c r="V123" i="9"/>
  <c r="T6" i="4"/>
  <c r="T40" i="12"/>
  <c r="T37" i="12"/>
  <c r="AW36" i="12"/>
  <c r="AT31" i="6"/>
  <c r="BD31" i="6" s="1"/>
  <c r="BD27" i="6"/>
  <c r="R17" i="2"/>
  <c r="Q60" i="7"/>
  <c r="S17" i="2" s="1"/>
  <c r="AT12" i="7"/>
  <c r="BD12" i="7" s="1"/>
  <c r="BD60" i="7" s="1"/>
  <c r="R33" i="5"/>
  <c r="Y8" i="9"/>
  <c r="W4" i="7"/>
  <c r="W4" i="6"/>
  <c r="W4" i="5"/>
  <c r="W4" i="4"/>
  <c r="Y3" i="2"/>
  <c r="Z4" i="12"/>
  <c r="Z4" i="2"/>
  <c r="T118" i="9" l="1"/>
  <c r="V56" i="9"/>
  <c r="V57" i="9" s="1"/>
  <c r="AT81" i="2"/>
  <c r="T10" i="7"/>
  <c r="AU10" i="7" s="1"/>
  <c r="R52" i="4"/>
  <c r="T14" i="2" s="1"/>
  <c r="AW31" i="9"/>
  <c r="AW32" i="9" s="1"/>
  <c r="R54" i="5"/>
  <c r="T15" i="2" s="1"/>
  <c r="V108" i="9"/>
  <c r="V109" i="9" s="1"/>
  <c r="AW108" i="9"/>
  <c r="AW109" i="9" s="1"/>
  <c r="BD51" i="6"/>
  <c r="T10" i="6"/>
  <c r="AU10" i="6" s="1"/>
  <c r="S31" i="6"/>
  <c r="V31" i="9"/>
  <c r="V32" i="9" s="1"/>
  <c r="AV17" i="2"/>
  <c r="BF17" i="2" s="1"/>
  <c r="V127" i="9"/>
  <c r="S51" i="6"/>
  <c r="U16" i="2" s="1"/>
  <c r="AW56" i="9"/>
  <c r="AW57" i="9" s="1"/>
  <c r="R60" i="7"/>
  <c r="T17" i="2" s="1"/>
  <c r="U118" i="9"/>
  <c r="U93" i="2"/>
  <c r="Y100" i="9"/>
  <c r="AX100" i="9" s="1"/>
  <c r="Y102" i="9"/>
  <c r="AX102" i="9" s="1"/>
  <c r="Y98" i="9"/>
  <c r="AX98" i="9" s="1"/>
  <c r="Y94" i="9"/>
  <c r="AX94" i="9" s="1"/>
  <c r="Y101" i="9"/>
  <c r="AX101" i="9" s="1"/>
  <c r="Y99" i="9"/>
  <c r="AX99" i="9" s="1"/>
  <c r="Y96" i="9"/>
  <c r="AX96" i="9" s="1"/>
  <c r="Y90" i="9"/>
  <c r="AX90" i="9" s="1"/>
  <c r="Y76" i="9"/>
  <c r="AX76" i="9" s="1"/>
  <c r="Y72" i="9"/>
  <c r="AX72" i="9" s="1"/>
  <c r="Y95" i="9"/>
  <c r="AX95" i="9" s="1"/>
  <c r="Y91" i="9"/>
  <c r="AX91" i="9" s="1"/>
  <c r="Y77" i="9"/>
  <c r="AX77" i="9" s="1"/>
  <c r="Y73" i="9"/>
  <c r="AX73" i="9" s="1"/>
  <c r="Y69" i="9"/>
  <c r="AX69" i="9" s="1"/>
  <c r="Y89" i="9"/>
  <c r="Y71" i="9"/>
  <c r="AX71" i="9" s="1"/>
  <c r="Y65" i="9"/>
  <c r="AX65" i="9" s="1"/>
  <c r="Y47" i="9"/>
  <c r="AX47" i="9" s="1"/>
  <c r="Y43" i="9"/>
  <c r="AX43" i="9" s="1"/>
  <c r="Y39" i="9"/>
  <c r="AX39" i="9" s="1"/>
  <c r="Y25" i="9"/>
  <c r="AX25" i="9" s="1"/>
  <c r="Y21" i="9"/>
  <c r="AX21" i="9" s="1"/>
  <c r="Y93" i="9"/>
  <c r="AX93" i="9" s="1"/>
  <c r="Y97" i="9"/>
  <c r="AX97" i="9" s="1"/>
  <c r="Y74" i="9"/>
  <c r="AX74" i="9" s="1"/>
  <c r="Y70" i="9"/>
  <c r="AX70" i="9" s="1"/>
  <c r="Y63" i="9"/>
  <c r="AX63" i="9" s="1"/>
  <c r="Y46" i="9"/>
  <c r="AX46" i="9" s="1"/>
  <c r="Y44" i="9"/>
  <c r="AX44" i="9" s="1"/>
  <c r="Y92" i="9"/>
  <c r="AX92" i="9" s="1"/>
  <c r="Y68" i="9"/>
  <c r="AX68" i="9" s="1"/>
  <c r="Y66" i="9"/>
  <c r="AX66" i="9" s="1"/>
  <c r="Y49" i="9"/>
  <c r="AX49" i="9" s="1"/>
  <c r="Y42" i="9"/>
  <c r="AX42" i="9" s="1"/>
  <c r="Y40" i="9"/>
  <c r="AX40" i="9" s="1"/>
  <c r="Y67" i="9"/>
  <c r="AX67" i="9" s="1"/>
  <c r="Y38" i="9"/>
  <c r="AX38" i="9" s="1"/>
  <c r="Y24" i="9"/>
  <c r="AX24" i="9" s="1"/>
  <c r="Y22" i="9"/>
  <c r="AX22" i="9" s="1"/>
  <c r="Y14" i="9"/>
  <c r="AX14" i="9" s="1"/>
  <c r="Y75" i="9"/>
  <c r="AX75" i="9" s="1"/>
  <c r="Y64" i="9"/>
  <c r="AX64" i="9" s="1"/>
  <c r="Y48" i="9"/>
  <c r="AX48" i="9" s="1"/>
  <c r="Y37" i="9"/>
  <c r="Y20" i="9"/>
  <c r="AX20" i="9" s="1"/>
  <c r="Y18" i="9"/>
  <c r="AX18" i="9" s="1"/>
  <c r="Y15" i="9"/>
  <c r="AX15" i="9" s="1"/>
  <c r="Y62" i="9"/>
  <c r="AX62" i="9" s="1"/>
  <c r="Y19" i="9"/>
  <c r="AX19" i="9" s="1"/>
  <c r="Y17" i="9"/>
  <c r="AX17" i="9" s="1"/>
  <c r="Y45" i="9"/>
  <c r="AX45" i="9" s="1"/>
  <c r="Y16" i="9"/>
  <c r="AX16" i="9" s="1"/>
  <c r="Y12" i="9"/>
  <c r="Y50" i="9"/>
  <c r="AX50" i="9" s="1"/>
  <c r="Y41" i="9"/>
  <c r="AX41" i="9" s="1"/>
  <c r="Y13" i="9"/>
  <c r="AX13" i="9" s="1"/>
  <c r="Y23" i="9"/>
  <c r="AX23" i="9" s="1"/>
  <c r="AW37" i="12"/>
  <c r="BG36" i="12"/>
  <c r="BG37" i="12" s="1"/>
  <c r="AT51" i="6"/>
  <c r="S37" i="7"/>
  <c r="S60" i="7" s="1"/>
  <c r="U17" i="2" s="1"/>
  <c r="Y67" i="2"/>
  <c r="AX67" i="2" s="1"/>
  <c r="AX39" i="2"/>
  <c r="W123" i="9"/>
  <c r="U6" i="4"/>
  <c r="X80" i="9"/>
  <c r="X79" i="9"/>
  <c r="T9" i="2"/>
  <c r="U36" i="12"/>
  <c r="W81" i="9"/>
  <c r="W82" i="9"/>
  <c r="U9" i="6"/>
  <c r="AT52" i="4"/>
  <c r="BD52" i="4" s="1"/>
  <c r="T12" i="7"/>
  <c r="AU9" i="7"/>
  <c r="L50" i="2"/>
  <c r="K51" i="2"/>
  <c r="V115" i="9"/>
  <c r="T10" i="4"/>
  <c r="AU10" i="4" s="1"/>
  <c r="AU13" i="4" s="1"/>
  <c r="O28" i="2"/>
  <c r="O25" i="2"/>
  <c r="AU24" i="2"/>
  <c r="Z99" i="12"/>
  <c r="Z103" i="12" s="1"/>
  <c r="Z104" i="12" s="1"/>
  <c r="AA63" i="12"/>
  <c r="T52" i="12"/>
  <c r="T50" i="12"/>
  <c r="Z8" i="9"/>
  <c r="X4" i="7"/>
  <c r="X4" i="6"/>
  <c r="X4" i="5"/>
  <c r="X4" i="4"/>
  <c r="Z3" i="2"/>
  <c r="AA4" i="12"/>
  <c r="AA4" i="2"/>
  <c r="T22" i="4"/>
  <c r="T25" i="4" s="1"/>
  <c r="T35" i="4"/>
  <c r="T38" i="4" s="1"/>
  <c r="T28" i="4"/>
  <c r="AU28" i="4" s="1"/>
  <c r="AU6" i="4"/>
  <c r="T29" i="4"/>
  <c r="AU29" i="4" s="1"/>
  <c r="W55" i="9"/>
  <c r="W54" i="9"/>
  <c r="U9" i="5"/>
  <c r="R18" i="2"/>
  <c r="J82" i="2"/>
  <c r="J38" i="2" s="1"/>
  <c r="AB59" i="2"/>
  <c r="U9" i="2"/>
  <c r="V36" i="12"/>
  <c r="AV45" i="2"/>
  <c r="S48" i="2"/>
  <c r="S69" i="2"/>
  <c r="AV69" i="2" s="1"/>
  <c r="BF69" i="2" s="1"/>
  <c r="AT60" i="7"/>
  <c r="T41" i="12"/>
  <c r="AW40" i="12"/>
  <c r="V113" i="9"/>
  <c r="V88" i="2"/>
  <c r="V89" i="2" s="1"/>
  <c r="W124" i="9"/>
  <c r="U6" i="5"/>
  <c r="S32" i="4"/>
  <c r="S52" i="4" s="1"/>
  <c r="AA44" i="12"/>
  <c r="Z39" i="2" s="1"/>
  <c r="Z67" i="2" s="1"/>
  <c r="AA56" i="2"/>
  <c r="Z58" i="2"/>
  <c r="AA43" i="12"/>
  <c r="W107" i="9"/>
  <c r="W106" i="9"/>
  <c r="U9" i="7"/>
  <c r="P28" i="2"/>
  <c r="P25" i="2"/>
  <c r="N31" i="2"/>
  <c r="X28" i="9"/>
  <c r="X27" i="9"/>
  <c r="X104" i="9"/>
  <c r="X105" i="9"/>
  <c r="T10" i="5"/>
  <c r="AU10" i="5" s="1"/>
  <c r="V83" i="9"/>
  <c r="V84" i="9" s="1"/>
  <c r="S33" i="5"/>
  <c r="S54" i="5" s="1"/>
  <c r="U15" i="2" s="1"/>
  <c r="T36" i="5"/>
  <c r="T39" i="5" s="1"/>
  <c r="AU6" i="5"/>
  <c r="T29" i="5"/>
  <c r="T21" i="5"/>
  <c r="T30" i="5"/>
  <c r="AU30" i="5" s="1"/>
  <c r="BD26" i="5"/>
  <c r="BD54" i="5" s="1"/>
  <c r="AT54" i="5"/>
  <c r="S11" i="2"/>
  <c r="AV10" i="2"/>
  <c r="T40" i="7"/>
  <c r="T31" i="7"/>
  <c r="AU31" i="7" s="1"/>
  <c r="T32" i="7"/>
  <c r="AU32" i="7" s="1"/>
  <c r="AU6" i="7"/>
  <c r="T25" i="7"/>
  <c r="T28" i="7" s="1"/>
  <c r="Q25" i="2"/>
  <c r="Q28" i="2"/>
  <c r="AW81" i="9"/>
  <c r="AW115" i="9" s="1"/>
  <c r="AW82" i="9"/>
  <c r="AW116" i="9" s="1"/>
  <c r="AT32" i="2"/>
  <c r="S52" i="12"/>
  <c r="S49" i="12"/>
  <c r="T49" i="12"/>
  <c r="AW47" i="12"/>
  <c r="BF93" i="2"/>
  <c r="AS82" i="2"/>
  <c r="AT80" i="2" s="1"/>
  <c r="AT82" i="2" s="1"/>
  <c r="AU80" i="2" s="1"/>
  <c r="T27" i="6"/>
  <c r="AU27" i="6" s="1"/>
  <c r="T28" i="6"/>
  <c r="AU28" i="6" s="1"/>
  <c r="T34" i="6"/>
  <c r="AU6" i="6"/>
  <c r="W126" i="9"/>
  <c r="U6" i="7"/>
  <c r="W114" i="9"/>
  <c r="W29" i="9"/>
  <c r="W30" i="9"/>
  <c r="U9" i="4"/>
  <c r="X52" i="9"/>
  <c r="X53" i="9"/>
  <c r="AU25" i="7"/>
  <c r="T12" i="6"/>
  <c r="AU9" i="6"/>
  <c r="W125" i="9"/>
  <c r="U6" i="6"/>
  <c r="AU9" i="5"/>
  <c r="AW113" i="9"/>
  <c r="AW88" i="2"/>
  <c r="W33" i="12"/>
  <c r="W24" i="12"/>
  <c r="X21" i="12"/>
  <c r="AX23" i="12"/>
  <c r="AX24" i="12" s="1"/>
  <c r="V116" i="9"/>
  <c r="AU21" i="2"/>
  <c r="S18" i="2"/>
  <c r="S20" i="2" s="1"/>
  <c r="AV14" i="2"/>
  <c r="BF14" i="2" s="1"/>
  <c r="W116" i="9" l="1"/>
  <c r="U47" i="12"/>
  <c r="U49" i="12" s="1"/>
  <c r="T13" i="4"/>
  <c r="AU22" i="4"/>
  <c r="U10" i="7"/>
  <c r="U12" i="7" s="1"/>
  <c r="W56" i="9"/>
  <c r="W57" i="9" s="1"/>
  <c r="W83" i="9"/>
  <c r="W84" i="9" s="1"/>
  <c r="W31" i="9"/>
  <c r="W32" i="9" s="1"/>
  <c r="V117" i="9"/>
  <c r="T12" i="5"/>
  <c r="AW117" i="9"/>
  <c r="AW118" i="9" s="1"/>
  <c r="T32" i="4"/>
  <c r="T37" i="7"/>
  <c r="AW89" i="2"/>
  <c r="V47" i="12"/>
  <c r="U14" i="2"/>
  <c r="U18" i="2" s="1"/>
  <c r="U94" i="2" s="1"/>
  <c r="V118" i="9"/>
  <c r="V93" i="2"/>
  <c r="S90" i="2"/>
  <c r="S91" i="2"/>
  <c r="S94" i="2"/>
  <c r="AU31" i="6"/>
  <c r="X124" i="9"/>
  <c r="V6" i="5"/>
  <c r="T31" i="6"/>
  <c r="AW83" i="9"/>
  <c r="AW84" i="9" s="1"/>
  <c r="X123" i="9"/>
  <c r="V6" i="4"/>
  <c r="W108" i="9"/>
  <c r="W109" i="9" s="1"/>
  <c r="U36" i="5"/>
  <c r="U29" i="5"/>
  <c r="U21" i="5"/>
  <c r="U30" i="5"/>
  <c r="AW41" i="12"/>
  <c r="BG40" i="12"/>
  <c r="BG41" i="12" s="1"/>
  <c r="V37" i="12"/>
  <c r="V40" i="12"/>
  <c r="V41" i="12" s="1"/>
  <c r="AU35" i="4"/>
  <c r="Z101" i="9"/>
  <c r="Z99" i="9"/>
  <c r="Z95" i="9"/>
  <c r="Z96" i="9"/>
  <c r="Z100" i="9"/>
  <c r="Z91" i="9"/>
  <c r="Z77" i="9"/>
  <c r="Z73" i="9"/>
  <c r="Z69" i="9"/>
  <c r="Z102" i="9"/>
  <c r="Z98" i="9"/>
  <c r="Z93" i="9"/>
  <c r="Z92" i="9"/>
  <c r="Z74" i="9"/>
  <c r="Z70" i="9"/>
  <c r="Z76" i="9"/>
  <c r="Z66" i="9"/>
  <c r="Z62" i="9"/>
  <c r="Z48" i="9"/>
  <c r="Z44" i="9"/>
  <c r="Z40" i="9"/>
  <c r="Z22" i="9"/>
  <c r="Z18" i="9"/>
  <c r="Z97" i="9"/>
  <c r="Z75" i="9"/>
  <c r="Z94" i="9"/>
  <c r="Z68" i="9"/>
  <c r="Z49" i="9"/>
  <c r="Z42" i="9"/>
  <c r="Z71" i="9"/>
  <c r="Z64" i="9"/>
  <c r="Z47" i="9"/>
  <c r="Z45" i="9"/>
  <c r="Z38" i="9"/>
  <c r="Z90" i="9"/>
  <c r="Z63" i="9"/>
  <c r="Z43" i="9"/>
  <c r="Z37" i="9"/>
  <c r="Z20" i="9"/>
  <c r="Z15" i="9"/>
  <c r="Z72" i="9"/>
  <c r="Z39" i="9"/>
  <c r="Z25" i="9"/>
  <c r="Z23" i="9"/>
  <c r="Z16" i="9"/>
  <c r="Z65" i="9"/>
  <c r="Z89" i="9"/>
  <c r="Z67" i="9"/>
  <c r="Z41" i="9"/>
  <c r="Z24" i="9"/>
  <c r="Z14" i="9"/>
  <c r="Z50" i="9"/>
  <c r="Z19" i="9"/>
  <c r="Z46" i="9"/>
  <c r="Z17" i="9"/>
  <c r="Z13" i="9"/>
  <c r="Z21" i="9"/>
  <c r="Z12" i="9"/>
  <c r="U35" i="4"/>
  <c r="U28" i="4"/>
  <c r="U29" i="4"/>
  <c r="U22" i="4"/>
  <c r="Y105" i="9"/>
  <c r="Y104" i="9"/>
  <c r="AX89" i="9"/>
  <c r="T18" i="2"/>
  <c r="AU37" i="7"/>
  <c r="W34" i="12"/>
  <c r="AX33" i="12"/>
  <c r="AU28" i="7"/>
  <c r="W115" i="9"/>
  <c r="W117" i="9" s="1"/>
  <c r="U10" i="4"/>
  <c r="U13" i="4" s="1"/>
  <c r="T26" i="5"/>
  <c r="AU21" i="5"/>
  <c r="X114" i="9"/>
  <c r="X30" i="9"/>
  <c r="X29" i="9"/>
  <c r="V9" i="4"/>
  <c r="P30" i="2"/>
  <c r="P31" i="2" s="1"/>
  <c r="U10" i="2"/>
  <c r="U45" i="2"/>
  <c r="K80" i="2"/>
  <c r="K82" i="2" s="1"/>
  <c r="K38" i="2" s="1"/>
  <c r="AS38" i="2"/>
  <c r="AS42" i="2" s="1"/>
  <c r="AS53" i="2" s="1"/>
  <c r="J42" i="2"/>
  <c r="J53" i="2" s="1"/>
  <c r="U10" i="5"/>
  <c r="AA8" i="9"/>
  <c r="Y4" i="5"/>
  <c r="Y4" i="7"/>
  <c r="Y4" i="4"/>
  <c r="AB4" i="12"/>
  <c r="AB4" i="2"/>
  <c r="Y4" i="6"/>
  <c r="AA3" i="2"/>
  <c r="AB63" i="12"/>
  <c r="AA99" i="12"/>
  <c r="AA103" i="12" s="1"/>
  <c r="AA104" i="12" s="1"/>
  <c r="O30" i="2"/>
  <c r="AU28" i="2"/>
  <c r="M50" i="2"/>
  <c r="L51" i="2"/>
  <c r="U10" i="6"/>
  <c r="U12" i="6" s="1"/>
  <c r="X125" i="9"/>
  <c r="V6" i="6"/>
  <c r="W127" i="9"/>
  <c r="AU12" i="5"/>
  <c r="T37" i="6"/>
  <c r="AU34" i="6"/>
  <c r="T43" i="7"/>
  <c r="T60" i="7" s="1"/>
  <c r="V17" i="2" s="1"/>
  <c r="AW17" i="2" s="1"/>
  <c r="AU40" i="7"/>
  <c r="AV11" i="2"/>
  <c r="BF10" i="2"/>
  <c r="BF11" i="2" s="1"/>
  <c r="T33" i="5"/>
  <c r="AU29" i="5"/>
  <c r="AX79" i="9"/>
  <c r="AX125" i="9" s="1"/>
  <c r="AX80" i="9"/>
  <c r="X107" i="9"/>
  <c r="X106" i="9"/>
  <c r="V9" i="7"/>
  <c r="N32" i="2"/>
  <c r="N64" i="2"/>
  <c r="AB43" i="12"/>
  <c r="AA58" i="2"/>
  <c r="AB56" i="2"/>
  <c r="AB44" i="12"/>
  <c r="AA39" i="2" s="1"/>
  <c r="AA67" i="2" s="1"/>
  <c r="AU36" i="5"/>
  <c r="U40" i="12"/>
  <c r="U37" i="12"/>
  <c r="X81" i="9"/>
  <c r="X82" i="9"/>
  <c r="V9" i="6"/>
  <c r="Y27" i="9"/>
  <c r="Y28" i="9"/>
  <c r="AX12" i="9"/>
  <c r="AY21" i="12"/>
  <c r="X23" i="12"/>
  <c r="U28" i="6"/>
  <c r="U34" i="6"/>
  <c r="U27" i="6"/>
  <c r="AU12" i="6"/>
  <c r="X54" i="9"/>
  <c r="X55" i="9"/>
  <c r="V9" i="5"/>
  <c r="U31" i="7"/>
  <c r="U32" i="7"/>
  <c r="U25" i="7"/>
  <c r="U40" i="7"/>
  <c r="AW52" i="12"/>
  <c r="AW49" i="12"/>
  <c r="AW50" i="12"/>
  <c r="BG47" i="12"/>
  <c r="Q30" i="2"/>
  <c r="AU32" i="4"/>
  <c r="S21" i="2"/>
  <c r="S24" i="2"/>
  <c r="X126" i="9"/>
  <c r="V6" i="7"/>
  <c r="AU25" i="4"/>
  <c r="BF45" i="2"/>
  <c r="BF48" i="2" s="1"/>
  <c r="AV48" i="2"/>
  <c r="AY59" i="2"/>
  <c r="AC59" i="2"/>
  <c r="R91" i="2"/>
  <c r="R90" i="2"/>
  <c r="R20" i="2"/>
  <c r="R94" i="2"/>
  <c r="AV18" i="2"/>
  <c r="AU25" i="2"/>
  <c r="AU12" i="7"/>
  <c r="T10" i="2"/>
  <c r="T45" i="2"/>
  <c r="Y79" i="9"/>
  <c r="Y80" i="9"/>
  <c r="Y53" i="9"/>
  <c r="Y52" i="9"/>
  <c r="AX37" i="9"/>
  <c r="U52" i="12"/>
  <c r="U50" i="12" l="1"/>
  <c r="X56" i="9"/>
  <c r="X57" i="9" s="1"/>
  <c r="T52" i="4"/>
  <c r="AV90" i="2"/>
  <c r="BF90" i="2" s="1"/>
  <c r="AU30" i="2"/>
  <c r="V10" i="7"/>
  <c r="V12" i="7" s="1"/>
  <c r="T54" i="5"/>
  <c r="V15" i="2" s="1"/>
  <c r="AW15" i="2" s="1"/>
  <c r="AV91" i="2"/>
  <c r="BF91" i="2" s="1"/>
  <c r="T51" i="6"/>
  <c r="V16" i="2" s="1"/>
  <c r="AW16" i="2" s="1"/>
  <c r="P64" i="2"/>
  <c r="P72" i="2" s="1"/>
  <c r="P81" i="2" s="1"/>
  <c r="P32" i="2"/>
  <c r="AX53" i="9"/>
  <c r="AX52" i="9"/>
  <c r="AX124" i="9" s="1"/>
  <c r="Y125" i="9"/>
  <c r="W6" i="6"/>
  <c r="T11" i="2"/>
  <c r="T20" i="2"/>
  <c r="R24" i="2"/>
  <c r="R21" i="2"/>
  <c r="AV20" i="2"/>
  <c r="V32" i="7"/>
  <c r="V25" i="7"/>
  <c r="V28" i="7" s="1"/>
  <c r="V40" i="7"/>
  <c r="V43" i="7" s="1"/>
  <c r="V31" i="7"/>
  <c r="U37" i="7"/>
  <c r="U37" i="6"/>
  <c r="Y114" i="9"/>
  <c r="Y30" i="9"/>
  <c r="Y29" i="9"/>
  <c r="W9" i="4"/>
  <c r="U41" i="12"/>
  <c r="N72" i="2"/>
  <c r="N81" i="2" s="1"/>
  <c r="AX82" i="9"/>
  <c r="AX81" i="9"/>
  <c r="AU37" i="6"/>
  <c r="U69" i="2"/>
  <c r="U48" i="2"/>
  <c r="T90" i="2"/>
  <c r="T91" i="2"/>
  <c r="T94" i="2"/>
  <c r="AX105" i="9"/>
  <c r="AX104" i="9"/>
  <c r="AX126" i="9" s="1"/>
  <c r="Z104" i="9"/>
  <c r="Z105" i="9"/>
  <c r="U33" i="5"/>
  <c r="V28" i="4"/>
  <c r="V29" i="4"/>
  <c r="V22" i="4"/>
  <c r="V25" i="4" s="1"/>
  <c r="V35" i="4"/>
  <c r="V38" i="4" s="1"/>
  <c r="Y124" i="9"/>
  <c r="W6" i="5"/>
  <c r="U43" i="7"/>
  <c r="Y123" i="9"/>
  <c r="W6" i="4"/>
  <c r="V10" i="6"/>
  <c r="V12" i="6" s="1"/>
  <c r="W113" i="9"/>
  <c r="W88" i="2"/>
  <c r="W89" i="2" s="1"/>
  <c r="O31" i="2"/>
  <c r="U20" i="2"/>
  <c r="U11" i="2"/>
  <c r="X115" i="9"/>
  <c r="V10" i="4"/>
  <c r="V13" i="4" s="1"/>
  <c r="V9" i="2"/>
  <c r="W36" i="12"/>
  <c r="AX34" i="12"/>
  <c r="Y126" i="9"/>
  <c r="W6" i="7"/>
  <c r="U32" i="4"/>
  <c r="Z28" i="9"/>
  <c r="Z27" i="9"/>
  <c r="Z53" i="9"/>
  <c r="Z52" i="9"/>
  <c r="Z79" i="9"/>
  <c r="Z80" i="9"/>
  <c r="AU38" i="4"/>
  <c r="AU52" i="4" s="1"/>
  <c r="U39" i="5"/>
  <c r="X127" i="9"/>
  <c r="Y55" i="9"/>
  <c r="Y54" i="9"/>
  <c r="W9" i="5"/>
  <c r="BF18" i="2"/>
  <c r="BF94" i="2" s="1"/>
  <c r="AV94" i="2"/>
  <c r="S25" i="2"/>
  <c r="S28" i="2"/>
  <c r="BG50" i="12"/>
  <c r="BG52" i="12"/>
  <c r="U28" i="7"/>
  <c r="AU51" i="6"/>
  <c r="X33" i="12"/>
  <c r="X24" i="12"/>
  <c r="Y21" i="12"/>
  <c r="Y23" i="12" s="1"/>
  <c r="X108" i="9"/>
  <c r="X109" i="9" s="1"/>
  <c r="AU33" i="5"/>
  <c r="AU43" i="7"/>
  <c r="AU60" i="7" s="1"/>
  <c r="W118" i="9"/>
  <c r="W93" i="2"/>
  <c r="V34" i="6"/>
  <c r="V37" i="6" s="1"/>
  <c r="V27" i="6"/>
  <c r="V28" i="6"/>
  <c r="N50" i="2"/>
  <c r="AT50" i="2"/>
  <c r="AT51" i="2" s="1"/>
  <c r="M51" i="2"/>
  <c r="AB8" i="9"/>
  <c r="Z4" i="5"/>
  <c r="Z4" i="7"/>
  <c r="Z4" i="6"/>
  <c r="Z4" i="4"/>
  <c r="AC4" i="12"/>
  <c r="AB3" i="2"/>
  <c r="AC4" i="2"/>
  <c r="X31" i="9"/>
  <c r="X32" i="9" s="1"/>
  <c r="AU26" i="5"/>
  <c r="Y106" i="9"/>
  <c r="Y107" i="9"/>
  <c r="W9" i="7"/>
  <c r="U38" i="4"/>
  <c r="V29" i="5"/>
  <c r="V21" i="5"/>
  <c r="V26" i="5" s="1"/>
  <c r="V30" i="5"/>
  <c r="V36" i="5"/>
  <c r="V39" i="5" s="1"/>
  <c r="AW93" i="2"/>
  <c r="U91" i="2"/>
  <c r="U90" i="2"/>
  <c r="Y82" i="9"/>
  <c r="Y81" i="9"/>
  <c r="W9" i="6"/>
  <c r="T69" i="2"/>
  <c r="T48" i="2"/>
  <c r="AD59" i="2"/>
  <c r="Q31" i="2"/>
  <c r="V10" i="5"/>
  <c r="U31" i="6"/>
  <c r="AX27" i="9"/>
  <c r="AX123" i="9" s="1"/>
  <c r="AX28" i="9"/>
  <c r="X83" i="9"/>
  <c r="X84" i="9" s="1"/>
  <c r="AU39" i="5"/>
  <c r="AC43" i="12"/>
  <c r="AZ43" i="12" s="1"/>
  <c r="AC44" i="12"/>
  <c r="AB39" i="2" s="1"/>
  <c r="AY56" i="2"/>
  <c r="AC56" i="2"/>
  <c r="AB58" i="2"/>
  <c r="AY58" i="2" s="1"/>
  <c r="AB99" i="12"/>
  <c r="AB103" i="12" s="1"/>
  <c r="AB104" i="12" s="1"/>
  <c r="AC63" i="12"/>
  <c r="AA101" i="9"/>
  <c r="AA102" i="9"/>
  <c r="AA96" i="9"/>
  <c r="AA100" i="9"/>
  <c r="AA97" i="9"/>
  <c r="AA98" i="9"/>
  <c r="AA95" i="9"/>
  <c r="AA93" i="9"/>
  <c r="AA92" i="9"/>
  <c r="AA74" i="9"/>
  <c r="AA70" i="9"/>
  <c r="AA89" i="9"/>
  <c r="AA75" i="9"/>
  <c r="AA71" i="9"/>
  <c r="AA91" i="9"/>
  <c r="AA73" i="9"/>
  <c r="AA67" i="9"/>
  <c r="AA63" i="9"/>
  <c r="AA49" i="9"/>
  <c r="AA45" i="9"/>
  <c r="AA41" i="9"/>
  <c r="AA37" i="9"/>
  <c r="AA23" i="9"/>
  <c r="AA19" i="9"/>
  <c r="AA94" i="9"/>
  <c r="AA90" i="9"/>
  <c r="AA99" i="9"/>
  <c r="AA77" i="9"/>
  <c r="AA66" i="9"/>
  <c r="AA64" i="9"/>
  <c r="AA47" i="9"/>
  <c r="AA40" i="9"/>
  <c r="AA38" i="9"/>
  <c r="AA76" i="9"/>
  <c r="AA72" i="9"/>
  <c r="AA62" i="9"/>
  <c r="AA50" i="9"/>
  <c r="AA43" i="9"/>
  <c r="AA68" i="9"/>
  <c r="AA48" i="9"/>
  <c r="AA39" i="9"/>
  <c r="AA25" i="9"/>
  <c r="AA18" i="9"/>
  <c r="AA16" i="9"/>
  <c r="AA12" i="9"/>
  <c r="AA65" i="9"/>
  <c r="AA44" i="9"/>
  <c r="AA21" i="9"/>
  <c r="AA17" i="9"/>
  <c r="AA69" i="9"/>
  <c r="AA46" i="9"/>
  <c r="AA20" i="9"/>
  <c r="AA24" i="9"/>
  <c r="AA13" i="9"/>
  <c r="AA22" i="9"/>
  <c r="AA42" i="9"/>
  <c r="AA14" i="9"/>
  <c r="AA15" i="9"/>
  <c r="K42" i="2"/>
  <c r="K53" i="2" s="1"/>
  <c r="L80" i="2"/>
  <c r="L82" i="2" s="1"/>
  <c r="L38" i="2" s="1"/>
  <c r="X116" i="9"/>
  <c r="U25" i="4"/>
  <c r="U52" i="4" s="1"/>
  <c r="U12" i="5"/>
  <c r="U26" i="5"/>
  <c r="V52" i="12"/>
  <c r="V50" i="12"/>
  <c r="V49" i="12"/>
  <c r="W47" i="12" l="1"/>
  <c r="W50" i="12" s="1"/>
  <c r="V14" i="2"/>
  <c r="AX83" i="9"/>
  <c r="AX84" i="9" s="1"/>
  <c r="U60" i="7"/>
  <c r="W17" i="2" s="1"/>
  <c r="Y108" i="9"/>
  <c r="Y109" i="9" s="1"/>
  <c r="V32" i="4"/>
  <c r="V52" i="4" s="1"/>
  <c r="X14" i="2" s="1"/>
  <c r="Y31" i="9"/>
  <c r="Y32" i="9" s="1"/>
  <c r="U51" i="6"/>
  <c r="W16" i="2" s="1"/>
  <c r="X117" i="9"/>
  <c r="V37" i="7"/>
  <c r="V60" i="7" s="1"/>
  <c r="X17" i="2" s="1"/>
  <c r="AX127" i="9"/>
  <c r="AX113" i="9" s="1"/>
  <c r="Y83" i="9"/>
  <c r="Y84" i="9" s="1"/>
  <c r="V33" i="5"/>
  <c r="V31" i="6"/>
  <c r="V51" i="6" s="1"/>
  <c r="X16" i="2" s="1"/>
  <c r="W10" i="5"/>
  <c r="AV10" i="5" s="1"/>
  <c r="W14" i="2"/>
  <c r="X93" i="2"/>
  <c r="U54" i="5"/>
  <c r="W15" i="2" s="1"/>
  <c r="L42" i="2"/>
  <c r="L53" i="2" s="1"/>
  <c r="M80" i="2"/>
  <c r="M82" i="2" s="1"/>
  <c r="M38" i="2" s="1"/>
  <c r="AA80" i="9"/>
  <c r="AA79" i="9"/>
  <c r="AA104" i="9"/>
  <c r="AA105" i="9"/>
  <c r="AC99" i="12"/>
  <c r="AC103" i="12" s="1"/>
  <c r="AC104" i="12" s="1"/>
  <c r="AD63" i="12"/>
  <c r="W10" i="7"/>
  <c r="AV10" i="7" s="1"/>
  <c r="AB102" i="9"/>
  <c r="AY102" i="9" s="1"/>
  <c r="AB99" i="9"/>
  <c r="AY99" i="9" s="1"/>
  <c r="AB101" i="9"/>
  <c r="AY101" i="9" s="1"/>
  <c r="AB100" i="9"/>
  <c r="AY100" i="9" s="1"/>
  <c r="AB97" i="9"/>
  <c r="AY97" i="9" s="1"/>
  <c r="AB93" i="9"/>
  <c r="AY93" i="9" s="1"/>
  <c r="AB98" i="9"/>
  <c r="AY98" i="9" s="1"/>
  <c r="AB89" i="9"/>
  <c r="AY89" i="9" s="1"/>
  <c r="AB75" i="9"/>
  <c r="AY75" i="9" s="1"/>
  <c r="AB71" i="9"/>
  <c r="AY71" i="9" s="1"/>
  <c r="AB94" i="9"/>
  <c r="AY94" i="9" s="1"/>
  <c r="AB90" i="9"/>
  <c r="AY90" i="9" s="1"/>
  <c r="AB76" i="9"/>
  <c r="AY76" i="9" s="1"/>
  <c r="AB72" i="9"/>
  <c r="AY72" i="9" s="1"/>
  <c r="AB70" i="9"/>
  <c r="AY70" i="9" s="1"/>
  <c r="AB68" i="9"/>
  <c r="AY68" i="9" s="1"/>
  <c r="AB64" i="9"/>
  <c r="AY64" i="9" s="1"/>
  <c r="AB50" i="9"/>
  <c r="AY50" i="9" s="1"/>
  <c r="AB46" i="9"/>
  <c r="AY46" i="9" s="1"/>
  <c r="AB42" i="9"/>
  <c r="AY42" i="9" s="1"/>
  <c r="AB38" i="9"/>
  <c r="AY38" i="9" s="1"/>
  <c r="AB24" i="9"/>
  <c r="AY24" i="9" s="1"/>
  <c r="AB20" i="9"/>
  <c r="AY20" i="9" s="1"/>
  <c r="AB77" i="9"/>
  <c r="AY77" i="9" s="1"/>
  <c r="AB92" i="9"/>
  <c r="AY92" i="9" s="1"/>
  <c r="AB62" i="9"/>
  <c r="AY62" i="9" s="1"/>
  <c r="AB45" i="9"/>
  <c r="AY45" i="9" s="1"/>
  <c r="AB43" i="9"/>
  <c r="AY43" i="9" s="1"/>
  <c r="AB91" i="9"/>
  <c r="AY91" i="9" s="1"/>
  <c r="AB67" i="9"/>
  <c r="AY67" i="9" s="1"/>
  <c r="AB65" i="9"/>
  <c r="AY65" i="9" s="1"/>
  <c r="AB48" i="9"/>
  <c r="AY48" i="9" s="1"/>
  <c r="AB41" i="9"/>
  <c r="AY41" i="9" s="1"/>
  <c r="AB39" i="9"/>
  <c r="AY39" i="9" s="1"/>
  <c r="AB96" i="9"/>
  <c r="AY96" i="9" s="1"/>
  <c r="AB95" i="9"/>
  <c r="AY95" i="9" s="1"/>
  <c r="AB44" i="9"/>
  <c r="AY44" i="9" s="1"/>
  <c r="AB23" i="9"/>
  <c r="AY23" i="9" s="1"/>
  <c r="AB21" i="9"/>
  <c r="AY21" i="9" s="1"/>
  <c r="AB17" i="9"/>
  <c r="AY17" i="9" s="1"/>
  <c r="AB13" i="9"/>
  <c r="AY13" i="9" s="1"/>
  <c r="AB69" i="9"/>
  <c r="AY69" i="9" s="1"/>
  <c r="AB49" i="9"/>
  <c r="AY49" i="9" s="1"/>
  <c r="AB40" i="9"/>
  <c r="AY40" i="9" s="1"/>
  <c r="AB19" i="9"/>
  <c r="AY19" i="9" s="1"/>
  <c r="AB14" i="9"/>
  <c r="AY14" i="9" s="1"/>
  <c r="AB74" i="9"/>
  <c r="AY74" i="9" s="1"/>
  <c r="AB66" i="9"/>
  <c r="AY66" i="9" s="1"/>
  <c r="AB73" i="9"/>
  <c r="AY73" i="9" s="1"/>
  <c r="AB25" i="9"/>
  <c r="AY25" i="9" s="1"/>
  <c r="AB16" i="9"/>
  <c r="AY16" i="9" s="1"/>
  <c r="AB22" i="9"/>
  <c r="AY22" i="9" s="1"/>
  <c r="AB63" i="9"/>
  <c r="AY63" i="9" s="1"/>
  <c r="AB47" i="9"/>
  <c r="AY47" i="9" s="1"/>
  <c r="AB18" i="9"/>
  <c r="AY18" i="9" s="1"/>
  <c r="AB15" i="9"/>
  <c r="AY15" i="9" s="1"/>
  <c r="AB12" i="9"/>
  <c r="AY12" i="9" s="1"/>
  <c r="AB37" i="9"/>
  <c r="AY37" i="9" s="1"/>
  <c r="S30" i="2"/>
  <c r="S31" i="2" s="1"/>
  <c r="Y56" i="9"/>
  <c r="Y57" i="9" s="1"/>
  <c r="Z114" i="9"/>
  <c r="Z29" i="9"/>
  <c r="Z30" i="9"/>
  <c r="X9" i="4"/>
  <c r="O32" i="2"/>
  <c r="O64" i="2"/>
  <c r="O50" i="2" s="1"/>
  <c r="AU31" i="2"/>
  <c r="V12" i="5"/>
  <c r="W30" i="5"/>
  <c r="AV30" i="5" s="1"/>
  <c r="AV6" i="5"/>
  <c r="W36" i="5"/>
  <c r="W39" i="5" s="1"/>
  <c r="W29" i="5"/>
  <c r="AV29" i="5" s="1"/>
  <c r="W21" i="5"/>
  <c r="Z106" i="9"/>
  <c r="Z107" i="9"/>
  <c r="X9" i="7"/>
  <c r="AD43" i="12"/>
  <c r="AD44" i="12"/>
  <c r="AC39" i="2" s="1"/>
  <c r="AC67" i="2" s="1"/>
  <c r="AD56" i="2"/>
  <c r="AC58" i="2"/>
  <c r="AX114" i="9"/>
  <c r="AX29" i="9"/>
  <c r="AX30" i="9"/>
  <c r="W12" i="7"/>
  <c r="AV9" i="7"/>
  <c r="AA4" i="7"/>
  <c r="AA4" i="6"/>
  <c r="AC8" i="9"/>
  <c r="AA4" i="4"/>
  <c r="AC3" i="2"/>
  <c r="AA4" i="5"/>
  <c r="AD4" i="12"/>
  <c r="AD4" i="2"/>
  <c r="X34" i="12"/>
  <c r="Z82" i="9"/>
  <c r="Z81" i="9"/>
  <c r="X9" i="6"/>
  <c r="Z54" i="9"/>
  <c r="Z55" i="9"/>
  <c r="X9" i="5"/>
  <c r="W29" i="4"/>
  <c r="AV29" i="4" s="1"/>
  <c r="W35" i="4"/>
  <c r="W28" i="4"/>
  <c r="AV28" i="4" s="1"/>
  <c r="W22" i="4"/>
  <c r="AV6" i="4"/>
  <c r="Z126" i="9"/>
  <c r="X6" i="7"/>
  <c r="AV9" i="4"/>
  <c r="R25" i="2"/>
  <c r="R28" i="2"/>
  <c r="AV24" i="2"/>
  <c r="W34" i="6"/>
  <c r="W37" i="6" s="1"/>
  <c r="W27" i="6"/>
  <c r="W28" i="6"/>
  <c r="AV28" i="6" s="1"/>
  <c r="AV6" i="6"/>
  <c r="AX54" i="9"/>
  <c r="AX55" i="9"/>
  <c r="AA53" i="9"/>
  <c r="AA52" i="9"/>
  <c r="AE59" i="2"/>
  <c r="AV9" i="6"/>
  <c r="Z125" i="9"/>
  <c r="X6" i="6"/>
  <c r="W37" i="12"/>
  <c r="W40" i="12"/>
  <c r="AX36" i="12"/>
  <c r="Y127" i="9"/>
  <c r="V18" i="2"/>
  <c r="AW14" i="2"/>
  <c r="Y115" i="9"/>
  <c r="W10" i="4"/>
  <c r="AV10" i="4" s="1"/>
  <c r="T24" i="2"/>
  <c r="T21" i="2"/>
  <c r="AA27" i="9"/>
  <c r="AA28" i="9"/>
  <c r="AY39" i="2"/>
  <c r="AB67" i="2"/>
  <c r="AY67" i="2" s="1"/>
  <c r="Q32" i="2"/>
  <c r="Q64" i="2"/>
  <c r="W10" i="6"/>
  <c r="W12" i="6" s="1"/>
  <c r="N51" i="2"/>
  <c r="AU54" i="5"/>
  <c r="Z21" i="12"/>
  <c r="Z23" i="12" s="1"/>
  <c r="Y24" i="12"/>
  <c r="Y33" i="12"/>
  <c r="Y34" i="12" s="1"/>
  <c r="X113" i="9"/>
  <c r="X118" i="9" s="1"/>
  <c r="X88" i="2"/>
  <c r="X89" i="2" s="1"/>
  <c r="Z124" i="9"/>
  <c r="X6" i="5"/>
  <c r="Z123" i="9"/>
  <c r="X6" i="4"/>
  <c r="W25" i="7"/>
  <c r="AV6" i="7"/>
  <c r="W40" i="7"/>
  <c r="W31" i="7"/>
  <c r="W32" i="7"/>
  <c r="AV32" i="7" s="1"/>
  <c r="V10" i="2"/>
  <c r="V45" i="2"/>
  <c r="AW9" i="2"/>
  <c r="U24" i="2"/>
  <c r="U21" i="2"/>
  <c r="AX106" i="9"/>
  <c r="AX107" i="9"/>
  <c r="W52" i="12"/>
  <c r="AX47" i="12"/>
  <c r="W49" i="12"/>
  <c r="Y116" i="9"/>
  <c r="AV21" i="2"/>
  <c r="BF20" i="2"/>
  <c r="BF21" i="2" s="1"/>
  <c r="AV9" i="5"/>
  <c r="V54" i="5" l="1"/>
  <c r="X15" i="2" s="1"/>
  <c r="AX108" i="9"/>
  <c r="AX109" i="9" s="1"/>
  <c r="W12" i="5"/>
  <c r="Z108" i="9"/>
  <c r="Z109" i="9" s="1"/>
  <c r="AX88" i="2"/>
  <c r="AX56" i="9"/>
  <c r="AX57" i="9" s="1"/>
  <c r="Y117" i="9"/>
  <c r="W32" i="4"/>
  <c r="Z56" i="9"/>
  <c r="Z57" i="9" s="1"/>
  <c r="AX31" i="9"/>
  <c r="AX32" i="9" s="1"/>
  <c r="W33" i="5"/>
  <c r="AV34" i="6"/>
  <c r="AV37" i="6" s="1"/>
  <c r="Z83" i="9"/>
  <c r="Z84" i="9" s="1"/>
  <c r="S32" i="2"/>
  <c r="S64" i="2"/>
  <c r="S72" i="2" s="1"/>
  <c r="S81" i="2" s="1"/>
  <c r="Y93" i="2"/>
  <c r="AY52" i="9"/>
  <c r="AY124" i="9" s="1"/>
  <c r="AY53" i="9"/>
  <c r="AY28" i="9"/>
  <c r="AY27" i="9"/>
  <c r="AY123" i="9" s="1"/>
  <c r="AY104" i="9"/>
  <c r="AY126" i="9" s="1"/>
  <c r="AY105" i="9"/>
  <c r="V48" i="2"/>
  <c r="AW45" i="2"/>
  <c r="AW48" i="2" s="1"/>
  <c r="V69" i="2"/>
  <c r="AW69" i="2" s="1"/>
  <c r="W43" i="7"/>
  <c r="AV40" i="7"/>
  <c r="Z127" i="9"/>
  <c r="Q72" i="2"/>
  <c r="Q81" i="2" s="1"/>
  <c r="AA114" i="9"/>
  <c r="AA29" i="9"/>
  <c r="AA30" i="9"/>
  <c r="Y9" i="4"/>
  <c r="T28" i="2"/>
  <c r="T25" i="2"/>
  <c r="AV33" i="5"/>
  <c r="AX37" i="12"/>
  <c r="X27" i="6"/>
  <c r="X28" i="6"/>
  <c r="X34" i="6"/>
  <c r="R30" i="2"/>
  <c r="AV30" i="2" s="1"/>
  <c r="BF30" i="2" s="1"/>
  <c r="AV28" i="2"/>
  <c r="BF28" i="2" s="1"/>
  <c r="W13" i="4"/>
  <c r="W25" i="4"/>
  <c r="AV22" i="4"/>
  <c r="X10" i="5"/>
  <c r="X12" i="5" s="1"/>
  <c r="AU32" i="2"/>
  <c r="Z116" i="9"/>
  <c r="AY79" i="9"/>
  <c r="AY125" i="9" s="1"/>
  <c r="AY80" i="9"/>
  <c r="AB104" i="9"/>
  <c r="AB105" i="9"/>
  <c r="AD99" i="12"/>
  <c r="AD103" i="12" s="1"/>
  <c r="AD104" i="12" s="1"/>
  <c r="AE63" i="12"/>
  <c r="AA125" i="9"/>
  <c r="Y6" i="6"/>
  <c r="AV12" i="5"/>
  <c r="V20" i="2"/>
  <c r="V11" i="2"/>
  <c r="AW10" i="2"/>
  <c r="X36" i="5"/>
  <c r="X29" i="5"/>
  <c r="X21" i="5"/>
  <c r="X30" i="5"/>
  <c r="Z33" i="12"/>
  <c r="Z34" i="12" s="1"/>
  <c r="AY34" i="12" s="1"/>
  <c r="AY23" i="12"/>
  <c r="AY24" i="12" s="1"/>
  <c r="Z24" i="12"/>
  <c r="AA21" i="12"/>
  <c r="P50" i="2"/>
  <c r="O51" i="2"/>
  <c r="AA123" i="9"/>
  <c r="Y6" i="4"/>
  <c r="Y113" i="9"/>
  <c r="Y118" i="9" s="1"/>
  <c r="Y88" i="2"/>
  <c r="Y89" i="2" s="1"/>
  <c r="W41" i="12"/>
  <c r="AX40" i="12"/>
  <c r="AZ59" i="2"/>
  <c r="BG59" i="2" s="1"/>
  <c r="AF59" i="2"/>
  <c r="AA124" i="9"/>
  <c r="Y6" i="5"/>
  <c r="W31" i="6"/>
  <c r="W51" i="6" s="1"/>
  <c r="Y16" i="2" s="1"/>
  <c r="AX16" i="2" s="1"/>
  <c r="AV27" i="6"/>
  <c r="X40" i="7"/>
  <c r="X31" i="7"/>
  <c r="X32" i="7"/>
  <c r="X25" i="7"/>
  <c r="W9" i="2"/>
  <c r="X36" i="12"/>
  <c r="AX116" i="9"/>
  <c r="X10" i="7"/>
  <c r="O72" i="2"/>
  <c r="O81" i="2" s="1"/>
  <c r="AU81" i="2" s="1"/>
  <c r="AU64" i="2"/>
  <c r="Z115" i="9"/>
  <c r="X10" i="4"/>
  <c r="AV36" i="5"/>
  <c r="AA81" i="9"/>
  <c r="AA82" i="9"/>
  <c r="Y9" i="6"/>
  <c r="Y47" i="12"/>
  <c r="U28" i="2"/>
  <c r="U25" i="2"/>
  <c r="W28" i="7"/>
  <c r="AV25" i="7"/>
  <c r="V90" i="2"/>
  <c r="AW90" i="2" s="1"/>
  <c r="V91" i="2"/>
  <c r="AW91" i="2" s="1"/>
  <c r="AW18" i="2"/>
  <c r="V94" i="2"/>
  <c r="AA55" i="9"/>
  <c r="AA54" i="9"/>
  <c r="Y9" i="5"/>
  <c r="W38" i="4"/>
  <c r="AV35" i="4"/>
  <c r="X10" i="6"/>
  <c r="X12" i="6" s="1"/>
  <c r="AD8" i="9"/>
  <c r="AB4" i="7"/>
  <c r="AB4" i="6"/>
  <c r="AB4" i="5"/>
  <c r="AB4" i="4"/>
  <c r="AD3" i="2"/>
  <c r="AE4" i="12"/>
  <c r="AE4" i="2"/>
  <c r="AV12" i="7"/>
  <c r="AX115" i="9"/>
  <c r="AE44" i="12"/>
  <c r="AD39" i="2" s="1"/>
  <c r="AD67" i="2" s="1"/>
  <c r="AE56" i="2"/>
  <c r="AD58" i="2"/>
  <c r="AE43" i="12"/>
  <c r="X12" i="7"/>
  <c r="W26" i="5"/>
  <c r="W54" i="5" s="1"/>
  <c r="Y15" i="2" s="1"/>
  <c r="AX15" i="2" s="1"/>
  <c r="AV21" i="5"/>
  <c r="Z31" i="9"/>
  <c r="Z32" i="9" s="1"/>
  <c r="AB52" i="9"/>
  <c r="AB53" i="9"/>
  <c r="AB79" i="9"/>
  <c r="AB80" i="9"/>
  <c r="AA107" i="9"/>
  <c r="AA106" i="9"/>
  <c r="Y9" i="7"/>
  <c r="N80" i="2"/>
  <c r="N82" i="2" s="1"/>
  <c r="N38" i="2" s="1"/>
  <c r="M42" i="2"/>
  <c r="M53" i="2" s="1"/>
  <c r="AT38" i="2"/>
  <c r="AT42" i="2" s="1"/>
  <c r="AT53" i="2" s="1"/>
  <c r="AV10" i="6"/>
  <c r="X18" i="2"/>
  <c r="W18" i="2"/>
  <c r="AX52" i="12"/>
  <c r="AX49" i="12"/>
  <c r="AX50" i="12"/>
  <c r="W37" i="7"/>
  <c r="W60" i="7" s="1"/>
  <c r="Y17" i="2" s="1"/>
  <c r="AX17" i="2" s="1"/>
  <c r="AV31" i="7"/>
  <c r="X22" i="4"/>
  <c r="X35" i="4"/>
  <c r="X28" i="4"/>
  <c r="X29" i="4"/>
  <c r="X9" i="2"/>
  <c r="Y36" i="12"/>
  <c r="AV32" i="4"/>
  <c r="AV25" i="2"/>
  <c r="BF24" i="2"/>
  <c r="BF25" i="2" s="1"/>
  <c r="AV13" i="4"/>
  <c r="AC100" i="9"/>
  <c r="AC98" i="9"/>
  <c r="AC94" i="9"/>
  <c r="AC102" i="9"/>
  <c r="AC90" i="9"/>
  <c r="AC76" i="9"/>
  <c r="AC72" i="9"/>
  <c r="AC101" i="9"/>
  <c r="AC97" i="9"/>
  <c r="AC91" i="9"/>
  <c r="AC77" i="9"/>
  <c r="AC73" i="9"/>
  <c r="AC69" i="9"/>
  <c r="AC93" i="9"/>
  <c r="AC75" i="9"/>
  <c r="AC65" i="9"/>
  <c r="AC47" i="9"/>
  <c r="AC43" i="9"/>
  <c r="AC39" i="9"/>
  <c r="AC25" i="9"/>
  <c r="AC21" i="9"/>
  <c r="AC99" i="9"/>
  <c r="AC96" i="9"/>
  <c r="AC95" i="9"/>
  <c r="AC92" i="9"/>
  <c r="AC71" i="9"/>
  <c r="AC67" i="9"/>
  <c r="AC50" i="9"/>
  <c r="AC48" i="9"/>
  <c r="AC41" i="9"/>
  <c r="AC63" i="9"/>
  <c r="AC46" i="9"/>
  <c r="AC44" i="9"/>
  <c r="AC70" i="9"/>
  <c r="AC64" i="9"/>
  <c r="AC49" i="9"/>
  <c r="AC40" i="9"/>
  <c r="AC19" i="9"/>
  <c r="AC14" i="9"/>
  <c r="AC74" i="9"/>
  <c r="AC66" i="9"/>
  <c r="AC45" i="9"/>
  <c r="AC24" i="9"/>
  <c r="AC22" i="9"/>
  <c r="AC15" i="9"/>
  <c r="AC89" i="9"/>
  <c r="AC62" i="9"/>
  <c r="AC37" i="9"/>
  <c r="AC13" i="9"/>
  <c r="AC68" i="9"/>
  <c r="AC17" i="9"/>
  <c r="AC42" i="9"/>
  <c r="AC20" i="9"/>
  <c r="AC18" i="9"/>
  <c r="AC12" i="9"/>
  <c r="AC38" i="9"/>
  <c r="AC23" i="9"/>
  <c r="AC16" i="9"/>
  <c r="X13" i="4"/>
  <c r="AB27" i="9"/>
  <c r="AB28" i="9"/>
  <c r="AA126" i="9"/>
  <c r="Y6" i="7"/>
  <c r="X47" i="12"/>
  <c r="R31" i="2" l="1"/>
  <c r="AY33" i="12"/>
  <c r="AX89" i="2"/>
  <c r="Z117" i="9"/>
  <c r="Z93" i="2" s="1"/>
  <c r="Y10" i="7"/>
  <c r="Y12" i="7" s="1"/>
  <c r="AA31" i="9"/>
  <c r="AA32" i="9" s="1"/>
  <c r="AX117" i="9"/>
  <c r="AX118" i="9" s="1"/>
  <c r="Y10" i="6"/>
  <c r="AA108" i="9"/>
  <c r="AA109" i="9" s="1"/>
  <c r="Y10" i="5"/>
  <c r="AY127" i="9"/>
  <c r="AY113" i="9" s="1"/>
  <c r="Y40" i="7"/>
  <c r="Y43" i="7" s="1"/>
  <c r="Y31" i="7"/>
  <c r="Y32" i="7"/>
  <c r="Y25" i="7"/>
  <c r="Y28" i="7" s="1"/>
  <c r="AB123" i="9"/>
  <c r="Z6" i="4"/>
  <c r="AC53" i="9"/>
  <c r="AC52" i="9"/>
  <c r="AV37" i="7"/>
  <c r="X90" i="2"/>
  <c r="X91" i="2"/>
  <c r="AB81" i="9"/>
  <c r="AB82" i="9"/>
  <c r="Z9" i="6"/>
  <c r="AB124" i="9"/>
  <c r="Z6" i="5"/>
  <c r="AV38" i="4"/>
  <c r="AA56" i="9"/>
  <c r="AA57" i="9" s="1"/>
  <c r="Y12" i="6"/>
  <c r="X28" i="7"/>
  <c r="AV31" i="6"/>
  <c r="AU50" i="2"/>
  <c r="AU51" i="2" s="1"/>
  <c r="Q50" i="2"/>
  <c r="P51" i="2"/>
  <c r="Y9" i="2"/>
  <c r="Z36" i="12"/>
  <c r="AY36" i="12" s="1"/>
  <c r="X39" i="5"/>
  <c r="AV25" i="4"/>
  <c r="AV52" i="4" s="1"/>
  <c r="X31" i="6"/>
  <c r="Z113" i="9"/>
  <c r="Z88" i="2"/>
  <c r="Z89" i="2" s="1"/>
  <c r="AY54" i="9"/>
  <c r="AY55" i="9"/>
  <c r="AC27" i="9"/>
  <c r="AC28" i="9"/>
  <c r="AC79" i="9"/>
  <c r="AC80" i="9"/>
  <c r="X32" i="4"/>
  <c r="X94" i="2"/>
  <c r="O80" i="2"/>
  <c r="O82" i="2" s="1"/>
  <c r="O38" i="2" s="1"/>
  <c r="N42" i="2"/>
  <c r="N53" i="2" s="1"/>
  <c r="AB125" i="9"/>
  <c r="Z6" i="6"/>
  <c r="AF43" i="12"/>
  <c r="BA43" i="12" s="1"/>
  <c r="BH43" i="12" s="1"/>
  <c r="AE58" i="2"/>
  <c r="AZ58" i="2" s="1"/>
  <c r="BG58" i="2" s="1"/>
  <c r="AZ56" i="2"/>
  <c r="BG56" i="2" s="1"/>
  <c r="AF56" i="2"/>
  <c r="AF44" i="12"/>
  <c r="AE39" i="2" s="1"/>
  <c r="AD101" i="9"/>
  <c r="AD95" i="9"/>
  <c r="AD102" i="9"/>
  <c r="AD99" i="9"/>
  <c r="AD96" i="9"/>
  <c r="AD97" i="9"/>
  <c r="AD94" i="9"/>
  <c r="AD91" i="9"/>
  <c r="AD77" i="9"/>
  <c r="AD73" i="9"/>
  <c r="AD69" i="9"/>
  <c r="AD92" i="9"/>
  <c r="AD74" i="9"/>
  <c r="AD70" i="9"/>
  <c r="AD100" i="9"/>
  <c r="AD98" i="9"/>
  <c r="AD90" i="9"/>
  <c r="AD72" i="9"/>
  <c r="AD66" i="9"/>
  <c r="AD62" i="9"/>
  <c r="AD48" i="9"/>
  <c r="AD44" i="9"/>
  <c r="AD40" i="9"/>
  <c r="AD22" i="9"/>
  <c r="AD18" i="9"/>
  <c r="AD89" i="9"/>
  <c r="AD76" i="9"/>
  <c r="AD65" i="9"/>
  <c r="AD63" i="9"/>
  <c r="AD46" i="9"/>
  <c r="AD39" i="9"/>
  <c r="AD93" i="9"/>
  <c r="AD75" i="9"/>
  <c r="AD68" i="9"/>
  <c r="AD49" i="9"/>
  <c r="AD42" i="9"/>
  <c r="AD45" i="9"/>
  <c r="AD24" i="9"/>
  <c r="AD15" i="9"/>
  <c r="AD50" i="9"/>
  <c r="AD41" i="9"/>
  <c r="AD37" i="9"/>
  <c r="AD20" i="9"/>
  <c r="AD16" i="9"/>
  <c r="AD71" i="9"/>
  <c r="AD67" i="9"/>
  <c r="AD38" i="9"/>
  <c r="AD21" i="9"/>
  <c r="AD12" i="9"/>
  <c r="AD47" i="9"/>
  <c r="AD25" i="9"/>
  <c r="AD23" i="9"/>
  <c r="AD14" i="9"/>
  <c r="AD64" i="9"/>
  <c r="AD43" i="9"/>
  <c r="AD19" i="9"/>
  <c r="AD17" i="9"/>
  <c r="AD13" i="9"/>
  <c r="AW94" i="2"/>
  <c r="AU72" i="2"/>
  <c r="AU75" i="2" s="1"/>
  <c r="AU78" i="2" s="1"/>
  <c r="X40" i="12"/>
  <c r="X37" i="12"/>
  <c r="AG59" i="2"/>
  <c r="Y35" i="4"/>
  <c r="Y38" i="4" s="1"/>
  <c r="Y28" i="4"/>
  <c r="Y29" i="4"/>
  <c r="Y22" i="4"/>
  <c r="Y25" i="4" s="1"/>
  <c r="AA23" i="12"/>
  <c r="AZ21" i="12"/>
  <c r="AW11" i="2"/>
  <c r="AF63" i="12"/>
  <c r="AE99" i="12"/>
  <c r="AE103" i="12" s="1"/>
  <c r="AE104" i="12" s="1"/>
  <c r="AB106" i="9"/>
  <c r="AB107" i="9"/>
  <c r="Z9" i="7"/>
  <c r="AY82" i="9"/>
  <c r="AY81" i="9"/>
  <c r="R32" i="2"/>
  <c r="R64" i="2"/>
  <c r="AV31" i="2"/>
  <c r="AA116" i="9"/>
  <c r="AV43" i="7"/>
  <c r="AC105" i="9"/>
  <c r="AC104" i="9"/>
  <c r="Y40" i="12"/>
  <c r="Y41" i="12" s="1"/>
  <c r="Y37" i="12"/>
  <c r="X38" i="4"/>
  <c r="W90" i="2"/>
  <c r="W91" i="2"/>
  <c r="W94" i="2"/>
  <c r="AE8" i="9"/>
  <c r="AC4" i="5"/>
  <c r="AC4" i="4"/>
  <c r="AC4" i="6"/>
  <c r="AF4" i="12"/>
  <c r="AF4" i="2"/>
  <c r="AC4" i="7"/>
  <c r="AE3" i="2"/>
  <c r="Y12" i="5"/>
  <c r="AV28" i="7"/>
  <c r="U30" i="2"/>
  <c r="U31" i="2" s="1"/>
  <c r="AA83" i="9"/>
  <c r="AA84" i="9" s="1"/>
  <c r="AV39" i="5"/>
  <c r="AU82" i="2"/>
  <c r="AV80" i="2" s="1"/>
  <c r="AX9" i="2"/>
  <c r="W10" i="2"/>
  <c r="W45" i="2"/>
  <c r="X37" i="7"/>
  <c r="Y36" i="5"/>
  <c r="Y39" i="5" s="1"/>
  <c r="Y29" i="5"/>
  <c r="Y21" i="5"/>
  <c r="Y26" i="5" s="1"/>
  <c r="Y30" i="5"/>
  <c r="AA127" i="9"/>
  <c r="X26" i="5"/>
  <c r="AB126" i="9"/>
  <c r="Z6" i="7"/>
  <c r="W52" i="4"/>
  <c r="X37" i="6"/>
  <c r="AY114" i="9"/>
  <c r="AY30" i="9"/>
  <c r="AY29" i="9"/>
  <c r="AX93" i="2"/>
  <c r="X52" i="12"/>
  <c r="X49" i="12"/>
  <c r="X50" i="12"/>
  <c r="Y50" i="12"/>
  <c r="Y49" i="12"/>
  <c r="AB114" i="9"/>
  <c r="AB30" i="9"/>
  <c r="AB29" i="9"/>
  <c r="Z9" i="4"/>
  <c r="X10" i="2"/>
  <c r="X45" i="2"/>
  <c r="X25" i="4"/>
  <c r="AB54" i="9"/>
  <c r="AB55" i="9"/>
  <c r="Z9" i="5"/>
  <c r="AV26" i="5"/>
  <c r="AV12" i="6"/>
  <c r="Y52" i="12"/>
  <c r="X43" i="7"/>
  <c r="AX41" i="12"/>
  <c r="X33" i="5"/>
  <c r="V21" i="2"/>
  <c r="V24" i="2"/>
  <c r="AW20" i="2"/>
  <c r="Y28" i="6"/>
  <c r="Y34" i="6"/>
  <c r="Y37" i="6" s="1"/>
  <c r="Y27" i="6"/>
  <c r="T30" i="2"/>
  <c r="T31" i="2" s="1"/>
  <c r="AA115" i="9"/>
  <c r="AA117" i="9" s="1"/>
  <c r="Y10" i="4"/>
  <c r="AY106" i="9"/>
  <c r="AY107" i="9"/>
  <c r="X52" i="4" l="1"/>
  <c r="AY88" i="2"/>
  <c r="Z118" i="9"/>
  <c r="AY31" i="9"/>
  <c r="AY32" i="9" s="1"/>
  <c r="AY108" i="9"/>
  <c r="AY109" i="9" s="1"/>
  <c r="AB31" i="9"/>
  <c r="AB32" i="9" s="1"/>
  <c r="AY83" i="9"/>
  <c r="AY84" i="9" s="1"/>
  <c r="AB108" i="9"/>
  <c r="AB109" i="9" s="1"/>
  <c r="X54" i="5"/>
  <c r="Z15" i="2" s="1"/>
  <c r="Y33" i="5"/>
  <c r="Y54" i="5" s="1"/>
  <c r="AA15" i="2" s="1"/>
  <c r="Y32" i="4"/>
  <c r="X51" i="6"/>
  <c r="Z16" i="2" s="1"/>
  <c r="AB83" i="9"/>
  <c r="AB84" i="9" s="1"/>
  <c r="AB56" i="9"/>
  <c r="AB57" i="9" s="1"/>
  <c r="AY56" i="9"/>
  <c r="AY57" i="9" s="1"/>
  <c r="Y31" i="6"/>
  <c r="X60" i="7"/>
  <c r="Z17" i="2" s="1"/>
  <c r="AA93" i="2"/>
  <c r="T64" i="2"/>
  <c r="T32" i="2"/>
  <c r="AA47" i="12"/>
  <c r="Z14" i="2"/>
  <c r="AV51" i="6"/>
  <c r="AW9" i="4"/>
  <c r="AY115" i="9"/>
  <c r="Z47" i="12"/>
  <c r="Y14" i="2"/>
  <c r="AW9" i="5"/>
  <c r="AC106" i="9"/>
  <c r="AC107" i="9"/>
  <c r="AA9" i="7"/>
  <c r="AA33" i="12"/>
  <c r="AA24" i="12"/>
  <c r="AB21" i="12"/>
  <c r="AB23" i="12" s="1"/>
  <c r="AD28" i="9"/>
  <c r="AD27" i="9"/>
  <c r="AG43" i="12"/>
  <c r="AG44" i="12"/>
  <c r="AF39" i="2" s="1"/>
  <c r="AF67" i="2" s="1"/>
  <c r="AF58" i="2"/>
  <c r="AG56" i="2"/>
  <c r="Z34" i="6"/>
  <c r="Z37" i="6" s="1"/>
  <c r="AW6" i="6"/>
  <c r="Z27" i="6"/>
  <c r="Z28" i="6"/>
  <c r="AW28" i="6" s="1"/>
  <c r="Z10" i="6"/>
  <c r="AW10" i="6" s="1"/>
  <c r="Z32" i="7"/>
  <c r="AW32" i="7" s="1"/>
  <c r="Z25" i="7"/>
  <c r="Z31" i="7"/>
  <c r="AW6" i="7"/>
  <c r="Z40" i="7"/>
  <c r="AA113" i="9"/>
  <c r="AA118" i="9" s="1"/>
  <c r="AA88" i="2"/>
  <c r="AA89" i="2" s="1"/>
  <c r="W48" i="2"/>
  <c r="W69" i="2"/>
  <c r="U64" i="2"/>
  <c r="U72" i="2" s="1"/>
  <c r="U81" i="2" s="1"/>
  <c r="U32" i="2"/>
  <c r="AF99" i="12"/>
  <c r="AF103" i="12" s="1"/>
  <c r="AF104" i="12" s="1"/>
  <c r="AG63" i="12"/>
  <c r="AH59" i="2"/>
  <c r="X41" i="12"/>
  <c r="AD79" i="9"/>
  <c r="AD80" i="9"/>
  <c r="AC114" i="9"/>
  <c r="AC30" i="9"/>
  <c r="AC29" i="9"/>
  <c r="AA9" i="4"/>
  <c r="AW27" i="6"/>
  <c r="R50" i="2"/>
  <c r="Q51" i="2"/>
  <c r="Z12" i="6"/>
  <c r="AW9" i="6"/>
  <c r="AC124" i="9"/>
  <c r="AA6" i="5"/>
  <c r="AW9" i="7"/>
  <c r="AW21" i="2"/>
  <c r="Z10" i="5"/>
  <c r="AW10" i="5" s="1"/>
  <c r="X69" i="2"/>
  <c r="X48" i="2"/>
  <c r="AB115" i="9"/>
  <c r="Z10" i="4"/>
  <c r="AW10" i="4" s="1"/>
  <c r="AY116" i="9"/>
  <c r="AY117" i="9" s="1"/>
  <c r="AY118" i="9" s="1"/>
  <c r="AW34" i="6"/>
  <c r="W11" i="2"/>
  <c r="W20" i="2"/>
  <c r="AD4" i="7"/>
  <c r="AF8" i="9"/>
  <c r="AD4" i="5"/>
  <c r="AD4" i="6"/>
  <c r="AG4" i="2"/>
  <c r="AD4" i="4"/>
  <c r="BH4" i="2"/>
  <c r="AF3" i="2"/>
  <c r="AG4" i="12"/>
  <c r="AC126" i="9"/>
  <c r="AA6" i="7"/>
  <c r="AV32" i="2"/>
  <c r="BF31" i="2"/>
  <c r="BF32" i="2" s="1"/>
  <c r="Z10" i="7"/>
  <c r="AW10" i="7" s="1"/>
  <c r="AY37" i="12"/>
  <c r="AV60" i="7"/>
  <c r="AC82" i="9"/>
  <c r="AC81" i="9"/>
  <c r="AA9" i="6"/>
  <c r="Y13" i="4"/>
  <c r="Y52" i="4" s="1"/>
  <c r="Z37" i="12"/>
  <c r="Z40" i="12"/>
  <c r="Z41" i="12" s="1"/>
  <c r="Z28" i="4"/>
  <c r="Z29" i="4"/>
  <c r="AW29" i="4" s="1"/>
  <c r="Z22" i="4"/>
  <c r="Z35" i="4"/>
  <c r="AW6" i="4"/>
  <c r="Y37" i="7"/>
  <c r="Y60" i="7" s="1"/>
  <c r="AA17" i="2" s="1"/>
  <c r="V25" i="2"/>
  <c r="V28" i="2"/>
  <c r="AW24" i="2"/>
  <c r="X11" i="2"/>
  <c r="X20" i="2"/>
  <c r="AB116" i="9"/>
  <c r="AE101" i="9"/>
  <c r="AZ101" i="9" s="1"/>
  <c r="BG101" i="9" s="1"/>
  <c r="AE102" i="9"/>
  <c r="AZ102" i="9" s="1"/>
  <c r="BG102" i="9" s="1"/>
  <c r="AE99" i="9"/>
  <c r="AZ99" i="9" s="1"/>
  <c r="BG99" i="9" s="1"/>
  <c r="AE96" i="9"/>
  <c r="AZ96" i="9" s="1"/>
  <c r="BG96" i="9" s="1"/>
  <c r="AE97" i="9"/>
  <c r="AZ97" i="9" s="1"/>
  <c r="BG97" i="9" s="1"/>
  <c r="AE92" i="9"/>
  <c r="AZ92" i="9" s="1"/>
  <c r="BG92" i="9" s="1"/>
  <c r="AE74" i="9"/>
  <c r="AZ74" i="9" s="1"/>
  <c r="BG74" i="9" s="1"/>
  <c r="AE70" i="9"/>
  <c r="AZ70" i="9" s="1"/>
  <c r="BG70" i="9" s="1"/>
  <c r="AE95" i="9"/>
  <c r="AZ95" i="9" s="1"/>
  <c r="BG95" i="9" s="1"/>
  <c r="AE93" i="9"/>
  <c r="AZ93" i="9" s="1"/>
  <c r="BG93" i="9" s="1"/>
  <c r="AE89" i="9"/>
  <c r="AE75" i="9"/>
  <c r="AZ75" i="9" s="1"/>
  <c r="BG75" i="9" s="1"/>
  <c r="AE71" i="9"/>
  <c r="AZ71" i="9" s="1"/>
  <c r="BG71" i="9" s="1"/>
  <c r="AE94" i="9"/>
  <c r="AZ94" i="9" s="1"/>
  <c r="BG94" i="9" s="1"/>
  <c r="AE77" i="9"/>
  <c r="AZ77" i="9" s="1"/>
  <c r="BG77" i="9" s="1"/>
  <c r="AE69" i="9"/>
  <c r="AZ69" i="9" s="1"/>
  <c r="BG69" i="9" s="1"/>
  <c r="AE67" i="9"/>
  <c r="AZ67" i="9" s="1"/>
  <c r="BG67" i="9" s="1"/>
  <c r="AE63" i="9"/>
  <c r="AZ63" i="9" s="1"/>
  <c r="BG63" i="9" s="1"/>
  <c r="AE49" i="9"/>
  <c r="AZ49" i="9" s="1"/>
  <c r="BG49" i="9" s="1"/>
  <c r="AE45" i="9"/>
  <c r="AZ45" i="9" s="1"/>
  <c r="BG45" i="9" s="1"/>
  <c r="AE41" i="9"/>
  <c r="AZ41" i="9" s="1"/>
  <c r="BG41" i="9" s="1"/>
  <c r="AE37" i="9"/>
  <c r="AE23" i="9"/>
  <c r="AZ23" i="9" s="1"/>
  <c r="BG23" i="9" s="1"/>
  <c r="AE19" i="9"/>
  <c r="AZ19" i="9" s="1"/>
  <c r="BG19" i="9" s="1"/>
  <c r="AE76" i="9"/>
  <c r="AZ76" i="9" s="1"/>
  <c r="BG76" i="9" s="1"/>
  <c r="AE91" i="9"/>
  <c r="AZ91" i="9" s="1"/>
  <c r="BG91" i="9" s="1"/>
  <c r="AE72" i="9"/>
  <c r="AZ72" i="9" s="1"/>
  <c r="BG72" i="9" s="1"/>
  <c r="AE68" i="9"/>
  <c r="AZ68" i="9" s="1"/>
  <c r="BG68" i="9" s="1"/>
  <c r="AE44" i="9"/>
  <c r="AZ44" i="9" s="1"/>
  <c r="BG44" i="9" s="1"/>
  <c r="AE42" i="9"/>
  <c r="AZ42" i="9" s="1"/>
  <c r="BG42" i="9" s="1"/>
  <c r="AE98" i="9"/>
  <c r="AZ98" i="9" s="1"/>
  <c r="BG98" i="9" s="1"/>
  <c r="AE90" i="9"/>
  <c r="AZ90" i="9" s="1"/>
  <c r="BG90" i="9" s="1"/>
  <c r="AE73" i="9"/>
  <c r="AZ73" i="9" s="1"/>
  <c r="BG73" i="9" s="1"/>
  <c r="AE66" i="9"/>
  <c r="AZ66" i="9" s="1"/>
  <c r="BG66" i="9" s="1"/>
  <c r="AE64" i="9"/>
  <c r="AZ64" i="9" s="1"/>
  <c r="BG64" i="9" s="1"/>
  <c r="AE47" i="9"/>
  <c r="AZ47" i="9" s="1"/>
  <c r="BG47" i="9" s="1"/>
  <c r="AE40" i="9"/>
  <c r="AZ40" i="9" s="1"/>
  <c r="BG40" i="9" s="1"/>
  <c r="AE38" i="9"/>
  <c r="AZ38" i="9" s="1"/>
  <c r="BG38" i="9" s="1"/>
  <c r="AE65" i="9"/>
  <c r="AZ65" i="9" s="1"/>
  <c r="BG65" i="9" s="1"/>
  <c r="AE50" i="9"/>
  <c r="AZ50" i="9" s="1"/>
  <c r="BG50" i="9" s="1"/>
  <c r="AE22" i="9"/>
  <c r="AZ22" i="9" s="1"/>
  <c r="BG22" i="9" s="1"/>
  <c r="AE20" i="9"/>
  <c r="AZ20" i="9" s="1"/>
  <c r="BG20" i="9" s="1"/>
  <c r="AE16" i="9"/>
  <c r="AZ16" i="9" s="1"/>
  <c r="BG16" i="9" s="1"/>
  <c r="AE12" i="9"/>
  <c r="AZ12" i="9" s="1"/>
  <c r="AE100" i="9"/>
  <c r="AZ100" i="9" s="1"/>
  <c r="BG100" i="9" s="1"/>
  <c r="AE62" i="9"/>
  <c r="AE46" i="9"/>
  <c r="AZ46" i="9" s="1"/>
  <c r="BG46" i="9" s="1"/>
  <c r="AE25" i="9"/>
  <c r="AZ25" i="9" s="1"/>
  <c r="BG25" i="9" s="1"/>
  <c r="AE18" i="9"/>
  <c r="AZ18" i="9" s="1"/>
  <c r="BG18" i="9" s="1"/>
  <c r="AE17" i="9"/>
  <c r="AZ17" i="9" s="1"/>
  <c r="BG17" i="9" s="1"/>
  <c r="AE43" i="9"/>
  <c r="AZ43" i="9" s="1"/>
  <c r="BG43" i="9" s="1"/>
  <c r="AE15" i="9"/>
  <c r="AZ15" i="9" s="1"/>
  <c r="BG15" i="9" s="1"/>
  <c r="AE14" i="9"/>
  <c r="AZ14" i="9" s="1"/>
  <c r="BG14" i="9" s="1"/>
  <c r="AE48" i="9"/>
  <c r="AZ48" i="9" s="1"/>
  <c r="BG48" i="9" s="1"/>
  <c r="AE21" i="9"/>
  <c r="AZ21" i="9" s="1"/>
  <c r="BG21" i="9" s="1"/>
  <c r="AE13" i="9"/>
  <c r="AZ13" i="9" s="1"/>
  <c r="BG13" i="9" s="1"/>
  <c r="AE39" i="9"/>
  <c r="AZ39" i="9" s="1"/>
  <c r="BG39" i="9" s="1"/>
  <c r="AE24" i="9"/>
  <c r="AZ24" i="9" s="1"/>
  <c r="BG24" i="9" s="1"/>
  <c r="R72" i="2"/>
  <c r="R81" i="2" s="1"/>
  <c r="AV81" i="2" s="1"/>
  <c r="BF81" i="2" s="1"/>
  <c r="BF82" i="2" s="1"/>
  <c r="BG80" i="2" s="1"/>
  <c r="AV64" i="2"/>
  <c r="AV54" i="5"/>
  <c r="AD52" i="9"/>
  <c r="AD53" i="9"/>
  <c r="AD105" i="9"/>
  <c r="AD104" i="9"/>
  <c r="AE67" i="2"/>
  <c r="AZ67" i="2" s="1"/>
  <c r="BG67" i="2" s="1"/>
  <c r="AZ39" i="2"/>
  <c r="BG39" i="2" s="1"/>
  <c r="O42" i="2"/>
  <c r="O53" i="2" s="1"/>
  <c r="P80" i="2"/>
  <c r="P82" i="2" s="1"/>
  <c r="P38" i="2" s="1"/>
  <c r="AC125" i="9"/>
  <c r="AA6" i="6"/>
  <c r="AC123" i="9"/>
  <c r="AA6" i="4"/>
  <c r="Y10" i="2"/>
  <c r="Y45" i="2"/>
  <c r="Y51" i="6"/>
  <c r="AA16" i="2" s="1"/>
  <c r="Z29" i="5"/>
  <c r="Z21" i="5"/>
  <c r="Z30" i="5"/>
  <c r="AW30" i="5" s="1"/>
  <c r="Z36" i="5"/>
  <c r="Z39" i="5" s="1"/>
  <c r="AW6" i="5"/>
  <c r="AC54" i="9"/>
  <c r="AC55" i="9"/>
  <c r="AA9" i="5"/>
  <c r="AB127" i="9"/>
  <c r="AC31" i="9" l="1"/>
  <c r="AC32" i="9" s="1"/>
  <c r="AA10" i="5"/>
  <c r="AC108" i="9"/>
  <c r="AC109" i="9" s="1"/>
  <c r="AC127" i="9"/>
  <c r="AC88" i="2" s="1"/>
  <c r="AC89" i="2" s="1"/>
  <c r="AA10" i="6"/>
  <c r="AC83" i="9"/>
  <c r="AC84" i="9" s="1"/>
  <c r="AB117" i="9"/>
  <c r="AZ28" i="9"/>
  <c r="AZ27" i="9"/>
  <c r="BG12" i="9"/>
  <c r="BG28" i="9" s="1"/>
  <c r="AB93" i="2"/>
  <c r="AD124" i="9"/>
  <c r="AB6" i="5"/>
  <c r="AE80" i="9"/>
  <c r="AE79" i="9"/>
  <c r="AE53" i="9"/>
  <c r="AE52" i="9"/>
  <c r="Z25" i="4"/>
  <c r="AW22" i="4"/>
  <c r="AF102" i="9"/>
  <c r="AF99" i="9"/>
  <c r="AF97" i="9"/>
  <c r="AF93" i="9"/>
  <c r="AF100" i="9"/>
  <c r="AF98" i="9"/>
  <c r="AF101" i="9"/>
  <c r="AF95" i="9"/>
  <c r="AF89" i="9"/>
  <c r="AF75" i="9"/>
  <c r="AF71" i="9"/>
  <c r="AF96" i="9"/>
  <c r="AF90" i="9"/>
  <c r="AF76" i="9"/>
  <c r="AF72" i="9"/>
  <c r="AF68" i="9"/>
  <c r="AF92" i="9"/>
  <c r="AF74" i="9"/>
  <c r="AF64" i="9"/>
  <c r="AF50" i="9"/>
  <c r="AF46" i="9"/>
  <c r="AF42" i="9"/>
  <c r="AF38" i="9"/>
  <c r="AF24" i="9"/>
  <c r="AF20" i="9"/>
  <c r="AF91" i="9"/>
  <c r="AF73" i="9"/>
  <c r="AF66" i="9"/>
  <c r="AF49" i="9"/>
  <c r="AF47" i="9"/>
  <c r="AF40" i="9"/>
  <c r="AF69" i="9"/>
  <c r="AF62" i="9"/>
  <c r="AF45" i="9"/>
  <c r="AF43" i="9"/>
  <c r="AF77" i="9"/>
  <c r="AF41" i="9"/>
  <c r="AF37" i="9"/>
  <c r="AF25" i="9"/>
  <c r="AF18" i="9"/>
  <c r="AF17" i="9"/>
  <c r="AF13" i="9"/>
  <c r="AF94" i="9"/>
  <c r="AF67" i="9"/>
  <c r="AF23" i="9"/>
  <c r="AF21" i="9"/>
  <c r="AF14" i="9"/>
  <c r="AF63" i="9"/>
  <c r="AF48" i="9"/>
  <c r="AF22" i="9"/>
  <c r="AF70" i="9"/>
  <c r="AF15" i="9"/>
  <c r="AF65" i="9"/>
  <c r="AF39" i="9"/>
  <c r="AF19" i="9"/>
  <c r="AF16" i="9"/>
  <c r="AF44" i="9"/>
  <c r="AF12" i="9"/>
  <c r="W21" i="2"/>
  <c r="W24" i="2"/>
  <c r="AW12" i="6"/>
  <c r="AW36" i="5"/>
  <c r="AD82" i="9"/>
  <c r="AD81" i="9"/>
  <c r="AB9" i="6"/>
  <c r="Z43" i="7"/>
  <c r="AW40" i="7"/>
  <c r="Y18" i="2"/>
  <c r="AX14" i="2"/>
  <c r="AW13" i="4"/>
  <c r="T72" i="2"/>
  <c r="T81" i="2" s="1"/>
  <c r="AZ37" i="9"/>
  <c r="Y69" i="2"/>
  <c r="AX69" i="2" s="1"/>
  <c r="Y48" i="2"/>
  <c r="AX45" i="2"/>
  <c r="AX48" i="2" s="1"/>
  <c r="AA29" i="4"/>
  <c r="AA35" i="4"/>
  <c r="AA28" i="4"/>
  <c r="AA22" i="4"/>
  <c r="Q80" i="2"/>
  <c r="Q82" i="2" s="1"/>
  <c r="Q38" i="2" s="1"/>
  <c r="AU38" i="2"/>
  <c r="AU42" i="2" s="1"/>
  <c r="AU53" i="2" s="1"/>
  <c r="P42" i="2"/>
  <c r="P53" i="2" s="1"/>
  <c r="AD126" i="9"/>
  <c r="AB6" i="7"/>
  <c r="AW25" i="2"/>
  <c r="AA12" i="6"/>
  <c r="AG8" i="9"/>
  <c r="AE4" i="6"/>
  <c r="AE4" i="7"/>
  <c r="AE4" i="5"/>
  <c r="AE4" i="4"/>
  <c r="AG3" i="2"/>
  <c r="AH4" i="12"/>
  <c r="AH4" i="2"/>
  <c r="AW12" i="7"/>
  <c r="AW31" i="6"/>
  <c r="AC115" i="9"/>
  <c r="AA10" i="4"/>
  <c r="AZ62" i="9"/>
  <c r="AD125" i="9"/>
  <c r="AB6" i="6"/>
  <c r="AI59" i="2"/>
  <c r="BA59" i="2"/>
  <c r="AH43" i="12"/>
  <c r="AH44" i="12"/>
  <c r="AG39" i="2" s="1"/>
  <c r="AG67" i="2" s="1"/>
  <c r="AH56" i="2"/>
  <c r="AG58" i="2"/>
  <c r="AD123" i="9"/>
  <c r="AB6" i="4"/>
  <c r="AA34" i="12"/>
  <c r="Z52" i="12"/>
  <c r="AA49" i="12"/>
  <c r="Z49" i="12"/>
  <c r="AY47" i="12"/>
  <c r="AA50" i="12"/>
  <c r="Z50" i="12"/>
  <c r="Z13" i="4"/>
  <c r="AB113" i="9"/>
  <c r="AB88" i="2"/>
  <c r="AB89" i="2" s="1"/>
  <c r="AY89" i="2" s="1"/>
  <c r="AC56" i="9"/>
  <c r="AC57" i="9" s="1"/>
  <c r="Z26" i="5"/>
  <c r="AW21" i="5"/>
  <c r="Y11" i="2"/>
  <c r="Y20" i="2"/>
  <c r="AX20" i="2" s="1"/>
  <c r="AC113" i="9"/>
  <c r="AD106" i="9"/>
  <c r="AD107" i="9"/>
  <c r="AB9" i="7"/>
  <c r="AV72" i="2"/>
  <c r="AV75" i="2" s="1"/>
  <c r="AV78" i="2" s="1"/>
  <c r="BF64" i="2"/>
  <c r="BF72" i="2" s="1"/>
  <c r="BF75" i="2" s="1"/>
  <c r="BF78" i="2" s="1"/>
  <c r="AE28" i="9"/>
  <c r="AE27" i="9"/>
  <c r="X21" i="2"/>
  <c r="X24" i="2"/>
  <c r="V30" i="2"/>
  <c r="AW30" i="2" s="1"/>
  <c r="AW28" i="2"/>
  <c r="Z32" i="4"/>
  <c r="AW37" i="6"/>
  <c r="AA30" i="5"/>
  <c r="AA36" i="5"/>
  <c r="AA21" i="5"/>
  <c r="AA29" i="5"/>
  <c r="AC116" i="9"/>
  <c r="AY40" i="12"/>
  <c r="AG99" i="12"/>
  <c r="AG103" i="12" s="1"/>
  <c r="AG104" i="12" s="1"/>
  <c r="AH63" i="12"/>
  <c r="Z37" i="7"/>
  <c r="AW31" i="7"/>
  <c r="Z31" i="6"/>
  <c r="Z51" i="6" s="1"/>
  <c r="AB16" i="2" s="1"/>
  <c r="AY16" i="2" s="1"/>
  <c r="AD114" i="9"/>
  <c r="AD30" i="9"/>
  <c r="AD29" i="9"/>
  <c r="AB9" i="4"/>
  <c r="Z12" i="7"/>
  <c r="AV82" i="2"/>
  <c r="AW80" i="2" s="1"/>
  <c r="Z12" i="5"/>
  <c r="AA12" i="5"/>
  <c r="Z33" i="5"/>
  <c r="AW29" i="5"/>
  <c r="AA34" i="6"/>
  <c r="AA27" i="6"/>
  <c r="AA28" i="6"/>
  <c r="AD54" i="9"/>
  <c r="AD55" i="9"/>
  <c r="AB9" i="5"/>
  <c r="AE104" i="9"/>
  <c r="AE105" i="9"/>
  <c r="AZ89" i="9"/>
  <c r="Z38" i="4"/>
  <c r="AW35" i="4"/>
  <c r="AB47" i="12"/>
  <c r="AB49" i="12" s="1"/>
  <c r="AA14" i="2"/>
  <c r="AA18" i="2" s="1"/>
  <c r="AA25" i="7"/>
  <c r="AA40" i="7"/>
  <c r="AA31" i="7"/>
  <c r="AA32" i="7"/>
  <c r="BH8" i="9"/>
  <c r="BF4" i="6"/>
  <c r="BF4" i="5"/>
  <c r="BF4" i="4"/>
  <c r="BF4" i="7"/>
  <c r="BI4" i="12"/>
  <c r="AX10" i="2"/>
  <c r="S50" i="2"/>
  <c r="R51" i="2"/>
  <c r="AW28" i="4"/>
  <c r="Z28" i="7"/>
  <c r="AW25" i="7"/>
  <c r="AB33" i="12"/>
  <c r="AB34" i="12" s="1"/>
  <c r="AB24" i="12"/>
  <c r="AC21" i="12"/>
  <c r="AC23" i="12" s="1"/>
  <c r="AA10" i="7"/>
  <c r="AW12" i="5"/>
  <c r="Z18" i="2"/>
  <c r="AD108" i="9" l="1"/>
  <c r="AD109" i="9" s="1"/>
  <c r="AD127" i="9"/>
  <c r="AD88" i="2" s="1"/>
  <c r="AD89" i="2" s="1"/>
  <c r="AB118" i="9"/>
  <c r="AB10" i="6"/>
  <c r="AC117" i="9"/>
  <c r="AC118" i="9" s="1"/>
  <c r="AD31" i="9"/>
  <c r="AD32" i="9" s="1"/>
  <c r="AX21" i="2"/>
  <c r="Z90" i="2"/>
  <c r="Z94" i="2"/>
  <c r="AA28" i="7"/>
  <c r="AB10" i="5"/>
  <c r="AW33" i="5"/>
  <c r="Z54" i="5"/>
  <c r="AB15" i="2" s="1"/>
  <c r="AY15" i="2" s="1"/>
  <c r="AH99" i="12"/>
  <c r="AH103" i="12" s="1"/>
  <c r="AH104" i="12" s="1"/>
  <c r="AI63" i="12"/>
  <c r="V31" i="2"/>
  <c r="AE114" i="9"/>
  <c r="AE29" i="9"/>
  <c r="AE30" i="9"/>
  <c r="AC9" i="4"/>
  <c r="Z52" i="4"/>
  <c r="AB22" i="4"/>
  <c r="AB25" i="4" s="1"/>
  <c r="AB35" i="4"/>
  <c r="AB38" i="4" s="1"/>
  <c r="AB28" i="4"/>
  <c r="AB29" i="4"/>
  <c r="AG100" i="9"/>
  <c r="AG102" i="9"/>
  <c r="AG98" i="9"/>
  <c r="AG94" i="9"/>
  <c r="AG101" i="9"/>
  <c r="AG96" i="9"/>
  <c r="AG93" i="9"/>
  <c r="AG90" i="9"/>
  <c r="AG76" i="9"/>
  <c r="AG72" i="9"/>
  <c r="AG68" i="9"/>
  <c r="AG99" i="9"/>
  <c r="AG91" i="9"/>
  <c r="AG77" i="9"/>
  <c r="AG73" i="9"/>
  <c r="AG69" i="9"/>
  <c r="AG97" i="9"/>
  <c r="AG95" i="9"/>
  <c r="AG89" i="9"/>
  <c r="AG71" i="9"/>
  <c r="AG65" i="9"/>
  <c r="AG47" i="9"/>
  <c r="AG43" i="9"/>
  <c r="AG39" i="9"/>
  <c r="AG25" i="9"/>
  <c r="AG21" i="9"/>
  <c r="AG75" i="9"/>
  <c r="AG64" i="9"/>
  <c r="AG62" i="9"/>
  <c r="AG45" i="9"/>
  <c r="AG38" i="9"/>
  <c r="AG74" i="9"/>
  <c r="AG70" i="9"/>
  <c r="AG67" i="9"/>
  <c r="AG50" i="9"/>
  <c r="AG48" i="9"/>
  <c r="AG41" i="9"/>
  <c r="AG66" i="9"/>
  <c r="AG46" i="9"/>
  <c r="AG23" i="9"/>
  <c r="AG14" i="9"/>
  <c r="AG63" i="9"/>
  <c r="AG42" i="9"/>
  <c r="AG19" i="9"/>
  <c r="AG15" i="9"/>
  <c r="AG92" i="9"/>
  <c r="AG18" i="9"/>
  <c r="AG17" i="9"/>
  <c r="AG20" i="9"/>
  <c r="AG16" i="9"/>
  <c r="AG13" i="9"/>
  <c r="AG44" i="9"/>
  <c r="AG37" i="9"/>
  <c r="AG24" i="9"/>
  <c r="AG12" i="9"/>
  <c r="AG22" i="9"/>
  <c r="AG49" i="9"/>
  <c r="AG40" i="9"/>
  <c r="AA38" i="4"/>
  <c r="AB12" i="6"/>
  <c r="AE55" i="9"/>
  <c r="AE54" i="9"/>
  <c r="AC9" i="5"/>
  <c r="AX9" i="5" s="1"/>
  <c r="AZ123" i="9"/>
  <c r="BG27" i="9"/>
  <c r="BG123" i="9" s="1"/>
  <c r="AC33" i="12"/>
  <c r="AC34" i="12" s="1"/>
  <c r="AZ34" i="12" s="1"/>
  <c r="AZ23" i="12"/>
  <c r="AZ24" i="12" s="1"/>
  <c r="AC24" i="12"/>
  <c r="AD21" i="12"/>
  <c r="AW28" i="7"/>
  <c r="AV50" i="2"/>
  <c r="T50" i="2"/>
  <c r="S51" i="2"/>
  <c r="AA90" i="2"/>
  <c r="AZ104" i="9"/>
  <c r="AZ105" i="9"/>
  <c r="BG89" i="9"/>
  <c r="BG105" i="9" s="1"/>
  <c r="AB12" i="5"/>
  <c r="AD115" i="9"/>
  <c r="AB10" i="4"/>
  <c r="AB13" i="4" s="1"/>
  <c r="AA33" i="5"/>
  <c r="X28" i="2"/>
  <c r="X25" i="2"/>
  <c r="Y24" i="2"/>
  <c r="AX24" i="2" s="1"/>
  <c r="Y21" i="2"/>
  <c r="AY52" i="12"/>
  <c r="AY49" i="12"/>
  <c r="AY50" i="12"/>
  <c r="AD113" i="9"/>
  <c r="AZ80" i="9"/>
  <c r="AZ79" i="9"/>
  <c r="BG62" i="9"/>
  <c r="BG80" i="9" s="1"/>
  <c r="AH8" i="9"/>
  <c r="AF4" i="6"/>
  <c r="AF4" i="7"/>
  <c r="AF4" i="5"/>
  <c r="AF4" i="4"/>
  <c r="AH3" i="2"/>
  <c r="AI4" i="12"/>
  <c r="AI4" i="2"/>
  <c r="AB40" i="7"/>
  <c r="AB43" i="7" s="1"/>
  <c r="AB31" i="7"/>
  <c r="AB32" i="7"/>
  <c r="AB25" i="7"/>
  <c r="AB28" i="7" s="1"/>
  <c r="R80" i="2"/>
  <c r="R82" i="2" s="1"/>
  <c r="R38" i="2" s="1"/>
  <c r="Q42" i="2"/>
  <c r="Q53" i="2" s="1"/>
  <c r="Y91" i="2"/>
  <c r="AX91" i="2" s="1"/>
  <c r="Y90" i="2"/>
  <c r="AX90" i="2" s="1"/>
  <c r="Y94" i="2"/>
  <c r="AX18" i="2"/>
  <c r="AW43" i="7"/>
  <c r="AW51" i="6"/>
  <c r="AW25" i="4"/>
  <c r="AE125" i="9"/>
  <c r="AC6" i="6"/>
  <c r="AZ29" i="9"/>
  <c r="AZ30" i="9"/>
  <c r="AX11" i="2"/>
  <c r="AA37" i="7"/>
  <c r="AE107" i="9"/>
  <c r="AE106" i="9"/>
  <c r="AC9" i="7"/>
  <c r="AX9" i="7" s="1"/>
  <c r="AD56" i="9"/>
  <c r="AD57" i="9" s="1"/>
  <c r="AA31" i="6"/>
  <c r="Z60" i="7"/>
  <c r="AB17" i="2" s="1"/>
  <c r="AY17" i="2" s="1"/>
  <c r="AD116" i="9"/>
  <c r="AD117" i="9" s="1"/>
  <c r="AW37" i="7"/>
  <c r="AY41" i="12"/>
  <c r="AA26" i="5"/>
  <c r="AB10" i="7"/>
  <c r="AB12" i="7" s="1"/>
  <c r="AB50" i="12"/>
  <c r="Z9" i="2"/>
  <c r="AA36" i="12"/>
  <c r="AJ59" i="2"/>
  <c r="AA25" i="4"/>
  <c r="AZ52" i="9"/>
  <c r="AZ53" i="9"/>
  <c r="BG37" i="9"/>
  <c r="BG53" i="9" s="1"/>
  <c r="AA12" i="7"/>
  <c r="AA13" i="4"/>
  <c r="AF27" i="9"/>
  <c r="AF28" i="9"/>
  <c r="AF52" i="9"/>
  <c r="AF53" i="9"/>
  <c r="AE81" i="9"/>
  <c r="AE82" i="9"/>
  <c r="AC9" i="6"/>
  <c r="AA9" i="2"/>
  <c r="AB36" i="12"/>
  <c r="AW32" i="4"/>
  <c r="AA43" i="7"/>
  <c r="AW38" i="4"/>
  <c r="AE126" i="9"/>
  <c r="AC6" i="7"/>
  <c r="AA37" i="6"/>
  <c r="AA39" i="5"/>
  <c r="AE123" i="9"/>
  <c r="AC6" i="4"/>
  <c r="AW26" i="5"/>
  <c r="AZ33" i="12"/>
  <c r="AI44" i="12"/>
  <c r="AH39" i="2" s="1"/>
  <c r="AI56" i="2"/>
  <c r="AI43" i="12"/>
  <c r="BB43" i="12" s="1"/>
  <c r="AH58" i="2"/>
  <c r="BA58" i="2" s="1"/>
  <c r="BA56" i="2"/>
  <c r="AB27" i="6"/>
  <c r="AB28" i="6"/>
  <c r="AB34" i="6"/>
  <c r="AB37" i="6" s="1"/>
  <c r="AA32" i="4"/>
  <c r="AA94" i="2"/>
  <c r="AD83" i="9"/>
  <c r="AD84" i="9" s="1"/>
  <c r="AW39" i="5"/>
  <c r="W28" i="2"/>
  <c r="W25" i="2"/>
  <c r="AF80" i="9"/>
  <c r="AF79" i="9"/>
  <c r="AF104" i="9"/>
  <c r="AF105" i="9"/>
  <c r="AE124" i="9"/>
  <c r="AC6" i="5"/>
  <c r="AB36" i="5"/>
  <c r="AB39" i="5" s="1"/>
  <c r="AB29" i="5"/>
  <c r="AB21" i="5"/>
  <c r="AB26" i="5" s="1"/>
  <c r="AB30" i="5"/>
  <c r="AY93" i="2"/>
  <c r="BG30" i="9"/>
  <c r="BG29" i="9"/>
  <c r="AE31" i="9" l="1"/>
  <c r="AE32" i="9" s="1"/>
  <c r="AZ31" i="9"/>
  <c r="AZ32" i="9" s="1"/>
  <c r="BG114" i="9"/>
  <c r="AE83" i="9"/>
  <c r="AE84" i="9" s="1"/>
  <c r="AW52" i="4"/>
  <c r="AC93" i="2"/>
  <c r="BG31" i="9"/>
  <c r="BG32" i="9" s="1"/>
  <c r="AA54" i="5"/>
  <c r="AC15" i="2" s="1"/>
  <c r="AE56" i="9"/>
  <c r="AE57" i="9" s="1"/>
  <c r="AZ114" i="9"/>
  <c r="AE127" i="9"/>
  <c r="AE113" i="9" s="1"/>
  <c r="AB31" i="6"/>
  <c r="AA51" i="6"/>
  <c r="AC16" i="2" s="1"/>
  <c r="AE108" i="9"/>
  <c r="AE109" i="9" s="1"/>
  <c r="AB32" i="4"/>
  <c r="AB52" i="4" s="1"/>
  <c r="AD14" i="2" s="1"/>
  <c r="AB33" i="5"/>
  <c r="AC10" i="6"/>
  <c r="AX10" i="6" s="1"/>
  <c r="BE10" i="6" s="1"/>
  <c r="AC36" i="5"/>
  <c r="AC29" i="5"/>
  <c r="AX29" i="5" s="1"/>
  <c r="AC21" i="5"/>
  <c r="AC26" i="5" s="1"/>
  <c r="AC30" i="5"/>
  <c r="AX30" i="5" s="1"/>
  <c r="BE30" i="5" s="1"/>
  <c r="AX6" i="5"/>
  <c r="BE6" i="5" s="1"/>
  <c r="BE9" i="7"/>
  <c r="AC31" i="7"/>
  <c r="AC40" i="7"/>
  <c r="AC32" i="7"/>
  <c r="AX32" i="7" s="1"/>
  <c r="BE32" i="7" s="1"/>
  <c r="AC25" i="7"/>
  <c r="AC28" i="7" s="1"/>
  <c r="AX6" i="7"/>
  <c r="BE6" i="7" s="1"/>
  <c r="AB40" i="12"/>
  <c r="AB41" i="12" s="1"/>
  <c r="AB37" i="12"/>
  <c r="AX9" i="6"/>
  <c r="AF114" i="9"/>
  <c r="AF30" i="9"/>
  <c r="AF29" i="9"/>
  <c r="AD9" i="4"/>
  <c r="AA60" i="7"/>
  <c r="AC17" i="2" s="1"/>
  <c r="AZ124" i="9"/>
  <c r="BG52" i="9"/>
  <c r="BG124" i="9" s="1"/>
  <c r="Z10" i="2"/>
  <c r="Z45" i="2"/>
  <c r="AC10" i="7"/>
  <c r="AX10" i="7" s="1"/>
  <c r="AX94" i="2"/>
  <c r="AG4" i="7"/>
  <c r="AG4" i="5"/>
  <c r="AI8" i="9"/>
  <c r="AG4" i="4"/>
  <c r="AG4" i="6"/>
  <c r="AJ4" i="12"/>
  <c r="AJ4" i="2"/>
  <c r="AI3" i="2"/>
  <c r="X30" i="2"/>
  <c r="X31" i="2" s="1"/>
  <c r="BG106" i="9"/>
  <c r="BG107" i="9"/>
  <c r="BF50" i="2"/>
  <c r="BF51" i="2" s="1"/>
  <c r="AV51" i="2"/>
  <c r="AF107" i="9"/>
  <c r="AF106" i="9"/>
  <c r="AD9" i="7"/>
  <c r="AF125" i="9"/>
  <c r="AD6" i="6"/>
  <c r="AC35" i="4"/>
  <c r="AC28" i="4"/>
  <c r="AC29" i="4"/>
  <c r="AX29" i="4" s="1"/>
  <c r="BE29" i="4" s="1"/>
  <c r="AX6" i="4"/>
  <c r="BE6" i="4" s="1"/>
  <c r="AC22" i="4"/>
  <c r="AA10" i="2"/>
  <c r="AA45" i="2"/>
  <c r="AB37" i="7"/>
  <c r="AB60" i="7" s="1"/>
  <c r="AD17" i="2" s="1"/>
  <c r="BG82" i="9"/>
  <c r="BG81" i="9"/>
  <c r="AZ107" i="9"/>
  <c r="AZ106" i="9"/>
  <c r="AG53" i="9"/>
  <c r="AG52" i="9"/>
  <c r="AG79" i="9"/>
  <c r="AG80" i="9"/>
  <c r="AE116" i="9"/>
  <c r="V32" i="2"/>
  <c r="V64" i="2"/>
  <c r="AW31" i="2"/>
  <c r="AF126" i="9"/>
  <c r="AD6" i="7"/>
  <c r="AF81" i="9"/>
  <c r="AF82" i="9"/>
  <c r="AD9" i="6"/>
  <c r="W30" i="2"/>
  <c r="W31" i="2" s="1"/>
  <c r="AJ43" i="12"/>
  <c r="AJ44" i="12"/>
  <c r="AI39" i="2" s="1"/>
  <c r="AI67" i="2" s="1"/>
  <c r="AI58" i="2"/>
  <c r="AJ56" i="2"/>
  <c r="AF55" i="9"/>
  <c r="AF54" i="9"/>
  <c r="AD9" i="5"/>
  <c r="AF123" i="9"/>
  <c r="AD6" i="4"/>
  <c r="BG55" i="9"/>
  <c r="BG54" i="9"/>
  <c r="AK59" i="2"/>
  <c r="AC28" i="6"/>
  <c r="AX28" i="6" s="1"/>
  <c r="BE28" i="6" s="1"/>
  <c r="AX6" i="6"/>
  <c r="BE6" i="6" s="1"/>
  <c r="AC34" i="6"/>
  <c r="AC27" i="6"/>
  <c r="S80" i="2"/>
  <c r="S82" i="2" s="1"/>
  <c r="S38" i="2" s="1"/>
  <c r="R42" i="2"/>
  <c r="R53" i="2" s="1"/>
  <c r="AZ125" i="9"/>
  <c r="BG79" i="9"/>
  <c r="BG125" i="9" s="1"/>
  <c r="Y25" i="2"/>
  <c r="Y28" i="2"/>
  <c r="AZ126" i="9"/>
  <c r="BG104" i="9"/>
  <c r="BG126" i="9" s="1"/>
  <c r="AB9" i="2"/>
  <c r="AC36" i="12"/>
  <c r="AZ36" i="12" s="1"/>
  <c r="AC10" i="5"/>
  <c r="AX10" i="5" s="1"/>
  <c r="AX25" i="2"/>
  <c r="BA39" i="2"/>
  <c r="AH67" i="2"/>
  <c r="BA67" i="2" s="1"/>
  <c r="AD118" i="9"/>
  <c r="AD93" i="2"/>
  <c r="AW54" i="5"/>
  <c r="AF124" i="9"/>
  <c r="AD6" i="5"/>
  <c r="AA52" i="4"/>
  <c r="AZ55" i="9"/>
  <c r="AZ54" i="9"/>
  <c r="AA37" i="12"/>
  <c r="AA40" i="12"/>
  <c r="AA52" i="12"/>
  <c r="BE9" i="5"/>
  <c r="AB52" i="12"/>
  <c r="AH101" i="9"/>
  <c r="BA101" i="9" s="1"/>
  <c r="AH100" i="9"/>
  <c r="BA100" i="9" s="1"/>
  <c r="AH95" i="9"/>
  <c r="BA95" i="9" s="1"/>
  <c r="AH96" i="9"/>
  <c r="BA96" i="9" s="1"/>
  <c r="AH99" i="9"/>
  <c r="BA99" i="9" s="1"/>
  <c r="AH91" i="9"/>
  <c r="BA91" i="9" s="1"/>
  <c r="AH77" i="9"/>
  <c r="BA77" i="9" s="1"/>
  <c r="AH73" i="9"/>
  <c r="BA73" i="9" s="1"/>
  <c r="AH69" i="9"/>
  <c r="BA69" i="9" s="1"/>
  <c r="AH98" i="9"/>
  <c r="BA98" i="9" s="1"/>
  <c r="AH94" i="9"/>
  <c r="BA94" i="9" s="1"/>
  <c r="AH92" i="9"/>
  <c r="BA92" i="9" s="1"/>
  <c r="AH74" i="9"/>
  <c r="BA74" i="9" s="1"/>
  <c r="AH70" i="9"/>
  <c r="BA70" i="9" s="1"/>
  <c r="AH102" i="9"/>
  <c r="BA102" i="9" s="1"/>
  <c r="AH76" i="9"/>
  <c r="BA76" i="9" s="1"/>
  <c r="AH68" i="9"/>
  <c r="BA68" i="9" s="1"/>
  <c r="AH66" i="9"/>
  <c r="BA66" i="9" s="1"/>
  <c r="AH62" i="9"/>
  <c r="AH48" i="9"/>
  <c r="BA48" i="9" s="1"/>
  <c r="AH44" i="9"/>
  <c r="BA44" i="9" s="1"/>
  <c r="AH40" i="9"/>
  <c r="BA40" i="9" s="1"/>
  <c r="AH22" i="9"/>
  <c r="BA22" i="9" s="1"/>
  <c r="AH18" i="9"/>
  <c r="BA18" i="9" s="1"/>
  <c r="AH75" i="9"/>
  <c r="BA75" i="9" s="1"/>
  <c r="AH93" i="9"/>
  <c r="BA93" i="9" s="1"/>
  <c r="AH90" i="9"/>
  <c r="BA90" i="9" s="1"/>
  <c r="AH67" i="9"/>
  <c r="BA67" i="9" s="1"/>
  <c r="AH50" i="9"/>
  <c r="BA50" i="9" s="1"/>
  <c r="AH43" i="9"/>
  <c r="BA43" i="9" s="1"/>
  <c r="AH41" i="9"/>
  <c r="BA41" i="9" s="1"/>
  <c r="AH89" i="9"/>
  <c r="AH65" i="9"/>
  <c r="BA65" i="9" s="1"/>
  <c r="AH63" i="9"/>
  <c r="BA63" i="9" s="1"/>
  <c r="AH46" i="9"/>
  <c r="BA46" i="9" s="1"/>
  <c r="AH39" i="9"/>
  <c r="BA39" i="9" s="1"/>
  <c r="AH72" i="9"/>
  <c r="BA72" i="9" s="1"/>
  <c r="AH42" i="9"/>
  <c r="BA42" i="9" s="1"/>
  <c r="AH21" i="9"/>
  <c r="BA21" i="9" s="1"/>
  <c r="AH19" i="9"/>
  <c r="BA19" i="9" s="1"/>
  <c r="AH15" i="9"/>
  <c r="BA15" i="9" s="1"/>
  <c r="AH97" i="9"/>
  <c r="BA97" i="9" s="1"/>
  <c r="AH71" i="9"/>
  <c r="BA71" i="9" s="1"/>
  <c r="AH47" i="9"/>
  <c r="BA47" i="9" s="1"/>
  <c r="AH38" i="9"/>
  <c r="BA38" i="9" s="1"/>
  <c r="AH24" i="9"/>
  <c r="BA24" i="9" s="1"/>
  <c r="AH16" i="9"/>
  <c r="BA16" i="9" s="1"/>
  <c r="AH64" i="9"/>
  <c r="BA64" i="9" s="1"/>
  <c r="AH23" i="9"/>
  <c r="BA23" i="9" s="1"/>
  <c r="AH14" i="9"/>
  <c r="BA14" i="9" s="1"/>
  <c r="AH13" i="9"/>
  <c r="BA13" i="9" s="1"/>
  <c r="AH25" i="9"/>
  <c r="BA25" i="9" s="1"/>
  <c r="AH37" i="9"/>
  <c r="AH12" i="9"/>
  <c r="AH49" i="9"/>
  <c r="BA49" i="9" s="1"/>
  <c r="AH17" i="9"/>
  <c r="BA17" i="9" s="1"/>
  <c r="AH20" i="9"/>
  <c r="BA20" i="9" s="1"/>
  <c r="AH45" i="9"/>
  <c r="BA45" i="9" s="1"/>
  <c r="AZ81" i="9"/>
  <c r="AZ82" i="9"/>
  <c r="AB54" i="5"/>
  <c r="AD15" i="2" s="1"/>
  <c r="AA91" i="2"/>
  <c r="U50" i="2"/>
  <c r="T51" i="2"/>
  <c r="AD23" i="12"/>
  <c r="BA21" i="12"/>
  <c r="AB51" i="6"/>
  <c r="AD16" i="2" s="1"/>
  <c r="AG27" i="9"/>
  <c r="AG28" i="9"/>
  <c r="AG105" i="9"/>
  <c r="AG104" i="9"/>
  <c r="AW60" i="7"/>
  <c r="AC47" i="12"/>
  <c r="AB14" i="2"/>
  <c r="AE115" i="9"/>
  <c r="AC10" i="4"/>
  <c r="AX10" i="4" s="1"/>
  <c r="BE10" i="4" s="1"/>
  <c r="AJ63" i="12"/>
  <c r="AI99" i="12"/>
  <c r="AI103" i="12" s="1"/>
  <c r="AI104" i="12" s="1"/>
  <c r="Z91" i="2"/>
  <c r="AX9" i="4"/>
  <c r="AF31" i="9" l="1"/>
  <c r="AF32" i="9" s="1"/>
  <c r="BG56" i="9"/>
  <c r="BG57" i="9" s="1"/>
  <c r="AX25" i="7"/>
  <c r="AX21" i="5"/>
  <c r="BG127" i="9"/>
  <c r="BG113" i="9" s="1"/>
  <c r="AC12" i="7"/>
  <c r="AE117" i="9"/>
  <c r="AE118" i="9" s="1"/>
  <c r="AE88" i="2"/>
  <c r="AE89" i="2" s="1"/>
  <c r="AC12" i="6"/>
  <c r="AZ127" i="9"/>
  <c r="BG115" i="9"/>
  <c r="AF83" i="9"/>
  <c r="AF84" i="9" s="1"/>
  <c r="AD10" i="5"/>
  <c r="AZ83" i="9"/>
  <c r="AZ84" i="9" s="1"/>
  <c r="AZ115" i="9"/>
  <c r="AZ116" i="9"/>
  <c r="BG108" i="9"/>
  <c r="BG109" i="9" s="1"/>
  <c r="BG83" i="9"/>
  <c r="BG84" i="9" s="1"/>
  <c r="AC33" i="5"/>
  <c r="AZ56" i="9"/>
  <c r="AZ57" i="9" s="1"/>
  <c r="AZ108" i="9"/>
  <c r="AZ109" i="9" s="1"/>
  <c r="AD10" i="7"/>
  <c r="AE93" i="2"/>
  <c r="AZ93" i="2" s="1"/>
  <c r="W32" i="2"/>
  <c r="W64" i="2"/>
  <c r="BE10" i="7"/>
  <c r="AX12" i="7"/>
  <c r="BE10" i="5"/>
  <c r="AX12" i="5"/>
  <c r="AG123" i="9"/>
  <c r="AE6" i="4"/>
  <c r="AD33" i="12"/>
  <c r="AD24" i="12"/>
  <c r="AE21" i="12"/>
  <c r="AE23" i="12" s="1"/>
  <c r="AH28" i="9"/>
  <c r="AH27" i="9"/>
  <c r="BA12" i="9"/>
  <c r="AD47" i="12"/>
  <c r="AC14" i="2"/>
  <c r="BG116" i="9"/>
  <c r="AB10" i="2"/>
  <c r="AB45" i="2"/>
  <c r="AC31" i="6"/>
  <c r="AD12" i="5"/>
  <c r="AW32" i="2"/>
  <c r="AG82" i="9"/>
  <c r="AG81" i="9"/>
  <c r="AE9" i="6"/>
  <c r="AC12" i="5"/>
  <c r="AX33" i="5"/>
  <c r="BE33" i="5" s="1"/>
  <c r="BE29" i="5"/>
  <c r="AA20" i="2"/>
  <c r="AA11" i="2"/>
  <c r="AC32" i="4"/>
  <c r="AX28" i="4"/>
  <c r="AF108" i="9"/>
  <c r="AF109" i="9" s="1"/>
  <c r="AC13" i="4"/>
  <c r="Z48" i="2"/>
  <c r="Z69" i="2"/>
  <c r="AD18" i="2"/>
  <c r="AD94" i="2" s="1"/>
  <c r="AG126" i="9"/>
  <c r="AE6" i="7"/>
  <c r="AH52" i="9"/>
  <c r="AH53" i="9"/>
  <c r="BA37" i="9"/>
  <c r="AD29" i="5"/>
  <c r="AD21" i="5"/>
  <c r="AD30" i="5"/>
  <c r="AD36" i="5"/>
  <c r="Y30" i="2"/>
  <c r="Y31" i="2" s="1"/>
  <c r="AC37" i="6"/>
  <c r="AX34" i="6"/>
  <c r="BB59" i="2"/>
  <c r="AL59" i="2"/>
  <c r="V72" i="2"/>
  <c r="V81" i="2" s="1"/>
  <c r="AW81" i="2" s="1"/>
  <c r="AW64" i="2"/>
  <c r="AG125" i="9"/>
  <c r="AE6" i="6"/>
  <c r="AC25" i="4"/>
  <c r="AX22" i="4"/>
  <c r="AC38" i="4"/>
  <c r="AX35" i="4"/>
  <c r="AD12" i="7"/>
  <c r="AZ113" i="9"/>
  <c r="AZ88" i="2"/>
  <c r="BG88" i="2" s="1"/>
  <c r="BG89" i="2" s="1"/>
  <c r="AX27" i="6"/>
  <c r="Z20" i="2"/>
  <c r="AY10" i="2"/>
  <c r="Z11" i="2"/>
  <c r="AF116" i="9"/>
  <c r="AE47" i="12"/>
  <c r="AB18" i="2"/>
  <c r="AY14" i="2"/>
  <c r="AG106" i="9"/>
  <c r="AG107" i="9"/>
  <c r="AE9" i="7"/>
  <c r="V50" i="2"/>
  <c r="U51" i="2"/>
  <c r="AH104" i="9"/>
  <c r="AH105" i="9"/>
  <c r="BA89" i="9"/>
  <c r="AZ37" i="12"/>
  <c r="S42" i="2"/>
  <c r="S53" i="2" s="1"/>
  <c r="T80" i="2"/>
  <c r="T82" i="2" s="1"/>
  <c r="T38" i="2" s="1"/>
  <c r="AV38" i="2"/>
  <c r="AD28" i="4"/>
  <c r="AD29" i="4"/>
  <c r="AD22" i="4"/>
  <c r="AD35" i="4"/>
  <c r="AX28" i="2"/>
  <c r="AD10" i="6"/>
  <c r="AX28" i="7"/>
  <c r="BE28" i="7" s="1"/>
  <c r="BE25" i="7"/>
  <c r="AG124" i="9"/>
  <c r="AE6" i="5"/>
  <c r="AH4" i="7"/>
  <c r="AJ8" i="9"/>
  <c r="AH4" i="5"/>
  <c r="AH4" i="6"/>
  <c r="AK4" i="12"/>
  <c r="AH4" i="4"/>
  <c r="AJ3" i="2"/>
  <c r="AK4" i="2"/>
  <c r="AI101" i="9"/>
  <c r="AI102" i="9"/>
  <c r="AI96" i="9"/>
  <c r="AI99" i="9"/>
  <c r="AI97" i="9"/>
  <c r="AI98" i="9"/>
  <c r="AI94" i="9"/>
  <c r="AI92" i="9"/>
  <c r="AI74" i="9"/>
  <c r="AI70" i="9"/>
  <c r="AI100" i="9"/>
  <c r="AI89" i="9"/>
  <c r="AI75" i="9"/>
  <c r="AI71" i="9"/>
  <c r="AI91" i="9"/>
  <c r="AI73" i="9"/>
  <c r="AI67" i="9"/>
  <c r="AI63" i="9"/>
  <c r="AI49" i="9"/>
  <c r="AI45" i="9"/>
  <c r="AI41" i="9"/>
  <c r="AI37" i="9"/>
  <c r="AI23" i="9"/>
  <c r="AI19" i="9"/>
  <c r="AI93" i="9"/>
  <c r="AI90" i="9"/>
  <c r="AI69" i="9"/>
  <c r="AI65" i="9"/>
  <c r="AI48" i="9"/>
  <c r="AI46" i="9"/>
  <c r="AI39" i="9"/>
  <c r="AI95" i="9"/>
  <c r="AI44" i="9"/>
  <c r="AI42" i="9"/>
  <c r="AI62" i="9"/>
  <c r="AI47" i="9"/>
  <c r="AI38" i="9"/>
  <c r="AI24" i="9"/>
  <c r="AI16" i="9"/>
  <c r="AI12" i="9"/>
  <c r="AI64" i="9"/>
  <c r="AI43" i="9"/>
  <c r="AI22" i="9"/>
  <c r="AI20" i="9"/>
  <c r="AI17" i="9"/>
  <c r="AI76" i="9"/>
  <c r="AI68" i="9"/>
  <c r="AI77" i="9"/>
  <c r="AI66" i="9"/>
  <c r="AI40" i="9"/>
  <c r="AI18" i="9"/>
  <c r="AI15" i="9"/>
  <c r="AI13" i="9"/>
  <c r="AI21" i="9"/>
  <c r="AI72" i="9"/>
  <c r="AI50" i="9"/>
  <c r="AI14" i="9"/>
  <c r="AI25" i="9"/>
  <c r="AY9" i="2"/>
  <c r="AC43" i="7"/>
  <c r="AX40" i="7"/>
  <c r="AC39" i="5"/>
  <c r="AX36" i="5"/>
  <c r="AX13" i="4"/>
  <c r="BE9" i="4"/>
  <c r="AJ99" i="12"/>
  <c r="AJ103" i="12" s="1"/>
  <c r="AJ104" i="12" s="1"/>
  <c r="AK63" i="12"/>
  <c r="AC52" i="12"/>
  <c r="AC50" i="12"/>
  <c r="AZ47" i="12"/>
  <c r="AC49" i="12"/>
  <c r="AG114" i="9"/>
  <c r="AG29" i="9"/>
  <c r="AG30" i="9"/>
  <c r="AE9" i="4"/>
  <c r="AH79" i="9"/>
  <c r="AH80" i="9"/>
  <c r="BA62" i="9"/>
  <c r="AA41" i="12"/>
  <c r="AC40" i="12"/>
  <c r="AC41" i="12" s="1"/>
  <c r="AC37" i="12"/>
  <c r="AF127" i="9"/>
  <c r="AF56" i="9"/>
  <c r="AF57" i="9" s="1"/>
  <c r="AK43" i="12"/>
  <c r="AK44" i="12"/>
  <c r="AJ39" i="2" s="1"/>
  <c r="AJ67" i="2" s="1"/>
  <c r="AJ58" i="2"/>
  <c r="AK56" i="2"/>
  <c r="AD12" i="6"/>
  <c r="AD40" i="7"/>
  <c r="AD32" i="7"/>
  <c r="AD25" i="7"/>
  <c r="AD31" i="7"/>
  <c r="AG54" i="9"/>
  <c r="AE10" i="5" s="1"/>
  <c r="AG55" i="9"/>
  <c r="AE9" i="5"/>
  <c r="AA69" i="2"/>
  <c r="AA48" i="2"/>
  <c r="AD34" i="6"/>
  <c r="AD27" i="6"/>
  <c r="AD28" i="6"/>
  <c r="X64" i="2"/>
  <c r="X72" i="2" s="1"/>
  <c r="X81" i="2" s="1"/>
  <c r="X32" i="2"/>
  <c r="AX26" i="5"/>
  <c r="BE26" i="5" s="1"/>
  <c r="BE21" i="5"/>
  <c r="AF115" i="9"/>
  <c r="AD10" i="4"/>
  <c r="AD13" i="4" s="1"/>
  <c r="AX12" i="6"/>
  <c r="BE9" i="6"/>
  <c r="AC37" i="7"/>
  <c r="AX31" i="7"/>
  <c r="BG117" i="9" l="1"/>
  <c r="BG118" i="9" s="1"/>
  <c r="AC51" i="6"/>
  <c r="AE16" i="2" s="1"/>
  <c r="AZ16" i="2" s="1"/>
  <c r="BG16" i="2" s="1"/>
  <c r="AE49" i="12"/>
  <c r="AC60" i="7"/>
  <c r="AE17" i="2" s="1"/>
  <c r="AZ17" i="2" s="1"/>
  <c r="BG17" i="2" s="1"/>
  <c r="AF117" i="9"/>
  <c r="AF93" i="2" s="1"/>
  <c r="AG108" i="9"/>
  <c r="AG109" i="9" s="1"/>
  <c r="AE10" i="6"/>
  <c r="AZ117" i="9"/>
  <c r="AZ118" i="9" s="1"/>
  <c r="AD49" i="12"/>
  <c r="AZ40" i="12"/>
  <c r="Y64" i="2"/>
  <c r="Y72" i="2" s="1"/>
  <c r="Y81" i="2" s="1"/>
  <c r="Y32" i="2"/>
  <c r="AX31" i="2"/>
  <c r="BE12" i="6"/>
  <c r="AD31" i="6"/>
  <c r="AE12" i="5"/>
  <c r="AD37" i="7"/>
  <c r="BA80" i="9"/>
  <c r="BA79" i="9"/>
  <c r="BA125" i="9" s="1"/>
  <c r="AD32" i="4"/>
  <c r="AH126" i="9"/>
  <c r="AF6" i="7"/>
  <c r="W50" i="2"/>
  <c r="AW50" i="2"/>
  <c r="AW51" i="2" s="1"/>
  <c r="V51" i="2"/>
  <c r="AE10" i="7"/>
  <c r="AE12" i="7" s="1"/>
  <c r="Z21" i="2"/>
  <c r="Z24" i="2"/>
  <c r="AX25" i="4"/>
  <c r="BE25" i="4" s="1"/>
  <c r="BE22" i="4"/>
  <c r="AW72" i="2"/>
  <c r="AW75" i="2" s="1"/>
  <c r="AW78" i="2" s="1"/>
  <c r="AX37" i="6"/>
  <c r="BE37" i="6" s="1"/>
  <c r="BE34" i="6"/>
  <c r="AD39" i="5"/>
  <c r="AD90" i="2"/>
  <c r="AC52" i="4"/>
  <c r="AC54" i="5"/>
  <c r="AE15" i="2" s="1"/>
  <c r="AZ15" i="2" s="1"/>
  <c r="BG15" i="2" s="1"/>
  <c r="AB69" i="2"/>
  <c r="AY69" i="2" s="1"/>
  <c r="AB48" i="2"/>
  <c r="AY45" i="2"/>
  <c r="AY48" i="2" s="1"/>
  <c r="AC18" i="2"/>
  <c r="AH114" i="9"/>
  <c r="AH30" i="9"/>
  <c r="AH29" i="9"/>
  <c r="AF9" i="4"/>
  <c r="AD34" i="12"/>
  <c r="BG93" i="2"/>
  <c r="AX37" i="7"/>
  <c r="BE37" i="7" s="1"/>
  <c r="BE31" i="7"/>
  <c r="AD37" i="6"/>
  <c r="AD28" i="7"/>
  <c r="AH82" i="9"/>
  <c r="AH81" i="9"/>
  <c r="AF9" i="6"/>
  <c r="AG116" i="9"/>
  <c r="AX43" i="7"/>
  <c r="BE43" i="7" s="1"/>
  <c r="BE40" i="7"/>
  <c r="AY9" i="4"/>
  <c r="AI28" i="9"/>
  <c r="AI27" i="9"/>
  <c r="AI104" i="9"/>
  <c r="AI105" i="9"/>
  <c r="AK8" i="9"/>
  <c r="AI4" i="6"/>
  <c r="AI4" i="5"/>
  <c r="AI4" i="7"/>
  <c r="AI4" i="4"/>
  <c r="AK3" i="2"/>
  <c r="AL4" i="12"/>
  <c r="AL4" i="2"/>
  <c r="AD38" i="4"/>
  <c r="AV42" i="2"/>
  <c r="AV53" i="2" s="1"/>
  <c r="BF38" i="2"/>
  <c r="BF42" i="2" s="1"/>
  <c r="AX31" i="6"/>
  <c r="BE31" i="6" s="1"/>
  <c r="BE27" i="6"/>
  <c r="AW82" i="2"/>
  <c r="AX80" i="2" s="1"/>
  <c r="AM59" i="2"/>
  <c r="BA52" i="9"/>
  <c r="BA124" i="9" s="1"/>
  <c r="BA53" i="9"/>
  <c r="AA21" i="2"/>
  <c r="AA24" i="2"/>
  <c r="AE12" i="6"/>
  <c r="AB11" i="2"/>
  <c r="AB20" i="2"/>
  <c r="AD50" i="12"/>
  <c r="AE29" i="4"/>
  <c r="AE35" i="4"/>
  <c r="AE38" i="4" s="1"/>
  <c r="AE22" i="4"/>
  <c r="AE25" i="4" s="1"/>
  <c r="AE28" i="4"/>
  <c r="BE12" i="5"/>
  <c r="W72" i="2"/>
  <c r="W81" i="2" s="1"/>
  <c r="AL43" i="12"/>
  <c r="BC43" i="12" s="1"/>
  <c r="AL44" i="12"/>
  <c r="AK39" i="2" s="1"/>
  <c r="BB56" i="2"/>
  <c r="AL56" i="2"/>
  <c r="AK58" i="2"/>
  <c r="BB58" i="2" s="1"/>
  <c r="AH125" i="9"/>
  <c r="AF6" i="6"/>
  <c r="AG115" i="9"/>
  <c r="AE10" i="4"/>
  <c r="BE13" i="4"/>
  <c r="AI80" i="9"/>
  <c r="AI79" i="9"/>
  <c r="AD25" i="4"/>
  <c r="T42" i="2"/>
  <c r="T53" i="2" s="1"/>
  <c r="U80" i="2"/>
  <c r="U82" i="2" s="1"/>
  <c r="U38" i="2" s="1"/>
  <c r="BA104" i="9"/>
  <c r="BA126" i="9" s="1"/>
  <c r="BA105" i="9"/>
  <c r="AB90" i="2"/>
  <c r="AY90" i="2" s="1"/>
  <c r="AB91" i="2"/>
  <c r="AY91" i="2" s="1"/>
  <c r="AB94" i="2"/>
  <c r="AY18" i="2"/>
  <c r="AX38" i="4"/>
  <c r="BE38" i="4" s="1"/>
  <c r="BE35" i="4"/>
  <c r="AE34" i="6"/>
  <c r="AE37" i="6" s="1"/>
  <c r="AE27" i="6"/>
  <c r="AE28" i="6"/>
  <c r="AX30" i="2"/>
  <c r="AD26" i="5"/>
  <c r="AH54" i="9"/>
  <c r="AH55" i="9"/>
  <c r="AF9" i="5"/>
  <c r="AE25" i="7"/>
  <c r="AE28" i="7" s="1"/>
  <c r="AE31" i="7"/>
  <c r="AE32" i="7"/>
  <c r="AE40" i="7"/>
  <c r="AE43" i="7" s="1"/>
  <c r="AX32" i="4"/>
  <c r="BE32" i="4" s="1"/>
  <c r="BE28" i="4"/>
  <c r="BA28" i="9"/>
  <c r="BA27" i="9"/>
  <c r="BA123" i="9" s="1"/>
  <c r="AE24" i="12"/>
  <c r="AF21" i="12"/>
  <c r="AF23" i="12" s="1"/>
  <c r="AE33" i="12"/>
  <c r="AE34" i="12" s="1"/>
  <c r="AG127" i="9"/>
  <c r="BE12" i="7"/>
  <c r="AG56" i="9"/>
  <c r="AG57" i="9" s="1"/>
  <c r="AD43" i="7"/>
  <c r="AF113" i="9"/>
  <c r="AF88" i="2"/>
  <c r="AF89" i="2" s="1"/>
  <c r="AZ41" i="12"/>
  <c r="AG31" i="9"/>
  <c r="AG32" i="9" s="1"/>
  <c r="AZ52" i="12"/>
  <c r="AZ49" i="12"/>
  <c r="AZ50" i="12"/>
  <c r="AK99" i="12"/>
  <c r="AK103" i="12" s="1"/>
  <c r="AK104" i="12" s="1"/>
  <c r="AL63" i="12"/>
  <c r="AX39" i="5"/>
  <c r="BE39" i="5" s="1"/>
  <c r="BE36" i="5"/>
  <c r="AI52" i="9"/>
  <c r="AI53" i="9"/>
  <c r="AJ102" i="9"/>
  <c r="AJ99" i="9"/>
  <c r="AJ101" i="9"/>
  <c r="AJ97" i="9"/>
  <c r="AJ93" i="9"/>
  <c r="AJ98" i="9"/>
  <c r="AJ100" i="9"/>
  <c r="AJ89" i="9"/>
  <c r="AJ75" i="9"/>
  <c r="AJ71" i="9"/>
  <c r="AJ95" i="9"/>
  <c r="AJ90" i="9"/>
  <c r="AJ76" i="9"/>
  <c r="AJ72" i="9"/>
  <c r="AJ68" i="9"/>
  <c r="AJ96" i="9"/>
  <c r="AJ70" i="9"/>
  <c r="AJ64" i="9"/>
  <c r="AJ50" i="9"/>
  <c r="AJ46" i="9"/>
  <c r="AJ42" i="9"/>
  <c r="AJ38" i="9"/>
  <c r="AJ24" i="9"/>
  <c r="AJ20" i="9"/>
  <c r="AJ77" i="9"/>
  <c r="AJ74" i="9"/>
  <c r="AJ63" i="9"/>
  <c r="AJ44" i="9"/>
  <c r="AJ66" i="9"/>
  <c r="AJ49" i="9"/>
  <c r="AJ47" i="9"/>
  <c r="AJ40" i="9"/>
  <c r="AJ94" i="9"/>
  <c r="AJ69" i="9"/>
  <c r="AJ67" i="9"/>
  <c r="AJ43" i="9"/>
  <c r="AJ22" i="9"/>
  <c r="AJ17" i="9"/>
  <c r="AJ13" i="9"/>
  <c r="AJ91" i="9"/>
  <c r="AJ48" i="9"/>
  <c r="AJ39" i="9"/>
  <c r="AJ37" i="9"/>
  <c r="AJ25" i="9"/>
  <c r="AJ18" i="9"/>
  <c r="AJ14" i="9"/>
  <c r="AJ92" i="9"/>
  <c r="AJ73" i="9"/>
  <c r="AJ65" i="9"/>
  <c r="AJ45" i="9"/>
  <c r="AJ19" i="9"/>
  <c r="AJ16" i="9"/>
  <c r="AJ41" i="9"/>
  <c r="AJ23" i="9"/>
  <c r="AJ21" i="9"/>
  <c r="AJ12" i="9"/>
  <c r="AJ62" i="9"/>
  <c r="AJ15" i="9"/>
  <c r="AE30" i="5"/>
  <c r="AE36" i="5"/>
  <c r="AE39" i="5" s="1"/>
  <c r="AE21" i="5"/>
  <c r="AE26" i="5" s="1"/>
  <c r="AE29" i="5"/>
  <c r="AH106" i="9"/>
  <c r="AH107" i="9"/>
  <c r="AF9" i="7"/>
  <c r="AE50" i="12"/>
  <c r="AY11" i="2"/>
  <c r="AD33" i="5"/>
  <c r="AH124" i="9"/>
  <c r="AF6" i="5"/>
  <c r="AG83" i="9"/>
  <c r="AG84" i="9" s="1"/>
  <c r="AZ89" i="2"/>
  <c r="AH123" i="9"/>
  <c r="AF6" i="4"/>
  <c r="BE60" i="7" l="1"/>
  <c r="AD51" i="6"/>
  <c r="AF16" i="2" s="1"/>
  <c r="AH83" i="9"/>
  <c r="AH84" i="9" s="1"/>
  <c r="AX64" i="2"/>
  <c r="AX72" i="2" s="1"/>
  <c r="AX75" i="2" s="1"/>
  <c r="AX78" i="2" s="1"/>
  <c r="AH127" i="9"/>
  <c r="AH88" i="2" s="1"/>
  <c r="AH89" i="2" s="1"/>
  <c r="AF10" i="7"/>
  <c r="AF12" i="7" s="1"/>
  <c r="AD60" i="7"/>
  <c r="AF17" i="2" s="1"/>
  <c r="AX81" i="2"/>
  <c r="AF118" i="9"/>
  <c r="AX60" i="7"/>
  <c r="AD52" i="4"/>
  <c r="AF14" i="2" s="1"/>
  <c r="AE32" i="4"/>
  <c r="BA127" i="9"/>
  <c r="BA88" i="2" s="1"/>
  <c r="AG117" i="9"/>
  <c r="AH31" i="9"/>
  <c r="AH32" i="9" s="1"/>
  <c r="AF10" i="5"/>
  <c r="AY10" i="5" s="1"/>
  <c r="AG93" i="2"/>
  <c r="AE33" i="5"/>
  <c r="AE54" i="5" s="1"/>
  <c r="AG15" i="2" s="1"/>
  <c r="AF33" i="12"/>
  <c r="AF34" i="12" s="1"/>
  <c r="BA34" i="12" s="1"/>
  <c r="BH34" i="12" s="1"/>
  <c r="AF24" i="12"/>
  <c r="AG21" i="12"/>
  <c r="BA23" i="12"/>
  <c r="BA114" i="9"/>
  <c r="BA30" i="9"/>
  <c r="BA29" i="9"/>
  <c r="AE37" i="7"/>
  <c r="AE60" i="7" s="1"/>
  <c r="AG17" i="2" s="1"/>
  <c r="AH56" i="9"/>
  <c r="AH57" i="9" s="1"/>
  <c r="AB24" i="2"/>
  <c r="AY24" i="2" s="1"/>
  <c r="AB21" i="2"/>
  <c r="AA28" i="2"/>
  <c r="AA25" i="2"/>
  <c r="AX82" i="2"/>
  <c r="AY80" i="2" s="1"/>
  <c r="AI114" i="9"/>
  <c r="AI29" i="9"/>
  <c r="AI30" i="9"/>
  <c r="AG9" i="4"/>
  <c r="AC9" i="2"/>
  <c r="AC91" i="2" s="1"/>
  <c r="AD36" i="12"/>
  <c r="AC90" i="2"/>
  <c r="AC94" i="2"/>
  <c r="Z25" i="2"/>
  <c r="Z28" i="2"/>
  <c r="AE13" i="4"/>
  <c r="AX32" i="2"/>
  <c r="AJ80" i="9"/>
  <c r="AJ79" i="9"/>
  <c r="AI124" i="9"/>
  <c r="AG6" i="5"/>
  <c r="AL99" i="12"/>
  <c r="AL103" i="12" s="1"/>
  <c r="AL104" i="12" s="1"/>
  <c r="AM63" i="12"/>
  <c r="AD54" i="5"/>
  <c r="V80" i="2"/>
  <c r="V82" i="2" s="1"/>
  <c r="V38" i="2" s="1"/>
  <c r="U42" i="2"/>
  <c r="U53" i="2" s="1"/>
  <c r="AM44" i="12"/>
  <c r="AL39" i="2" s="1"/>
  <c r="AL67" i="2" s="1"/>
  <c r="AM43" i="12"/>
  <c r="AM56" i="2"/>
  <c r="AL58" i="2"/>
  <c r="BE54" i="5"/>
  <c r="AY9" i="6"/>
  <c r="BA33" i="12"/>
  <c r="BH33" i="12" s="1"/>
  <c r="AH116" i="9"/>
  <c r="AF47" i="12"/>
  <c r="AE14" i="2"/>
  <c r="BE51" i="6"/>
  <c r="AF22" i="4"/>
  <c r="AF35" i="4"/>
  <c r="AF38" i="4" s="1"/>
  <c r="AF28" i="4"/>
  <c r="AY6" i="4"/>
  <c r="AF29" i="4"/>
  <c r="AY29" i="4" s="1"/>
  <c r="AJ28" i="9"/>
  <c r="AJ27" i="9"/>
  <c r="AJ104" i="9"/>
  <c r="AJ105" i="9"/>
  <c r="AG113" i="9"/>
  <c r="AG118" i="9" s="1"/>
  <c r="AG88" i="2"/>
  <c r="AG89" i="2" s="1"/>
  <c r="BA113" i="9"/>
  <c r="AF12" i="5"/>
  <c r="AE31" i="6"/>
  <c r="AE51" i="6" s="1"/>
  <c r="AG16" i="2" s="1"/>
  <c r="AY94" i="2"/>
  <c r="AI125" i="9"/>
  <c r="AG6" i="6"/>
  <c r="AF27" i="6"/>
  <c r="AY27" i="6" s="1"/>
  <c r="AF28" i="6"/>
  <c r="AY28" i="6" s="1"/>
  <c r="AY6" i="6"/>
  <c r="AF34" i="6"/>
  <c r="AF37" i="6" s="1"/>
  <c r="AY37" i="6" s="1"/>
  <c r="AX54" i="5"/>
  <c r="AY9" i="5"/>
  <c r="AK100" i="9"/>
  <c r="BB100" i="9" s="1"/>
  <c r="AK99" i="9"/>
  <c r="BB99" i="9" s="1"/>
  <c r="AK98" i="9"/>
  <c r="BB98" i="9" s="1"/>
  <c r="AK94" i="9"/>
  <c r="BB94" i="9" s="1"/>
  <c r="AK95" i="9"/>
  <c r="BB95" i="9" s="1"/>
  <c r="AK90" i="9"/>
  <c r="BB90" i="9" s="1"/>
  <c r="AK76" i="9"/>
  <c r="BB76" i="9" s="1"/>
  <c r="AK72" i="9"/>
  <c r="BB72" i="9" s="1"/>
  <c r="AK68" i="9"/>
  <c r="BB68" i="9" s="1"/>
  <c r="AK97" i="9"/>
  <c r="BB97" i="9" s="1"/>
  <c r="AK93" i="9"/>
  <c r="BB93" i="9" s="1"/>
  <c r="AK91" i="9"/>
  <c r="BB91" i="9" s="1"/>
  <c r="AK77" i="9"/>
  <c r="BB77" i="9" s="1"/>
  <c r="AK73" i="9"/>
  <c r="BB73" i="9" s="1"/>
  <c r="AK69" i="9"/>
  <c r="BB69" i="9" s="1"/>
  <c r="AK75" i="9"/>
  <c r="BB75" i="9" s="1"/>
  <c r="AK65" i="9"/>
  <c r="BB65" i="9" s="1"/>
  <c r="AK47" i="9"/>
  <c r="BB47" i="9" s="1"/>
  <c r="AK43" i="9"/>
  <c r="BB43" i="9" s="1"/>
  <c r="AK39" i="9"/>
  <c r="BB39" i="9" s="1"/>
  <c r="AK25" i="9"/>
  <c r="BB25" i="9" s="1"/>
  <c r="AK21" i="9"/>
  <c r="BB21" i="9" s="1"/>
  <c r="AK92" i="9"/>
  <c r="BB92" i="9" s="1"/>
  <c r="AK89" i="9"/>
  <c r="BB89" i="9" s="1"/>
  <c r="AK70" i="9"/>
  <c r="BB70" i="9" s="1"/>
  <c r="AK66" i="9"/>
  <c r="BB66" i="9" s="1"/>
  <c r="AK49" i="9"/>
  <c r="BB49" i="9" s="1"/>
  <c r="AK42" i="9"/>
  <c r="BB42" i="9" s="1"/>
  <c r="AK40" i="9"/>
  <c r="BB40" i="9" s="1"/>
  <c r="AK96" i="9"/>
  <c r="BB96" i="9" s="1"/>
  <c r="AK71" i="9"/>
  <c r="BB71" i="9" s="1"/>
  <c r="AK64" i="9"/>
  <c r="BB64" i="9" s="1"/>
  <c r="AK62" i="9"/>
  <c r="AK45" i="9"/>
  <c r="BB45" i="9" s="1"/>
  <c r="AK38" i="9"/>
  <c r="BB38" i="9" s="1"/>
  <c r="AK74" i="9"/>
  <c r="BB74" i="9" s="1"/>
  <c r="AK63" i="9"/>
  <c r="BB63" i="9" s="1"/>
  <c r="AK48" i="9"/>
  <c r="BB48" i="9" s="1"/>
  <c r="AK37" i="9"/>
  <c r="AK20" i="9"/>
  <c r="BB20" i="9" s="1"/>
  <c r="AK18" i="9"/>
  <c r="BB18" i="9" s="1"/>
  <c r="AK14" i="9"/>
  <c r="BB14" i="9" s="1"/>
  <c r="AK102" i="9"/>
  <c r="BB102" i="9" s="1"/>
  <c r="AK44" i="9"/>
  <c r="BB44" i="9" s="1"/>
  <c r="AK23" i="9"/>
  <c r="BB23" i="9" s="1"/>
  <c r="AK15" i="9"/>
  <c r="BB15" i="9" s="1"/>
  <c r="AK101" i="9"/>
  <c r="BB101" i="9" s="1"/>
  <c r="AK50" i="9"/>
  <c r="BB50" i="9" s="1"/>
  <c r="AK24" i="9"/>
  <c r="BB24" i="9" s="1"/>
  <c r="AK46" i="9"/>
  <c r="BB46" i="9" s="1"/>
  <c r="AK16" i="9"/>
  <c r="BB16" i="9" s="1"/>
  <c r="AK19" i="9"/>
  <c r="BB19" i="9" s="1"/>
  <c r="AK17" i="9"/>
  <c r="BB17" i="9" s="1"/>
  <c r="AK22" i="9"/>
  <c r="BB22" i="9" s="1"/>
  <c r="AK13" i="9"/>
  <c r="BB13" i="9" s="1"/>
  <c r="AK12" i="9"/>
  <c r="BB12" i="9" s="1"/>
  <c r="AK67" i="9"/>
  <c r="BB67" i="9" s="1"/>
  <c r="AK41" i="9"/>
  <c r="BB41" i="9" s="1"/>
  <c r="AI107" i="9"/>
  <c r="AI106" i="9"/>
  <c r="AG9" i="7"/>
  <c r="AI123" i="9"/>
  <c r="AG6" i="4"/>
  <c r="AF10" i="6"/>
  <c r="AY10" i="6" s="1"/>
  <c r="AY20" i="2"/>
  <c r="X50" i="2"/>
  <c r="W51" i="2"/>
  <c r="AY28" i="4"/>
  <c r="BA81" i="9"/>
  <c r="BA82" i="9"/>
  <c r="AX51" i="6"/>
  <c r="AF36" i="5"/>
  <c r="AF39" i="5" s="1"/>
  <c r="AY39" i="5" s="1"/>
  <c r="AY6" i="5"/>
  <c r="AF29" i="5"/>
  <c r="AF21" i="5"/>
  <c r="AF26" i="5" s="1"/>
  <c r="AY26" i="5" s="1"/>
  <c r="AF30" i="5"/>
  <c r="AY30" i="5" s="1"/>
  <c r="AH108" i="9"/>
  <c r="AH109" i="9" s="1"/>
  <c r="AJ52" i="9"/>
  <c r="AJ53" i="9"/>
  <c r="AI55" i="9"/>
  <c r="AI54" i="9"/>
  <c r="AG9" i="5"/>
  <c r="AD9" i="2"/>
  <c r="AE36" i="12"/>
  <c r="BA106" i="9"/>
  <c r="BA107" i="9"/>
  <c r="AI81" i="9"/>
  <c r="AI82" i="9"/>
  <c r="AG9" i="6"/>
  <c r="AX52" i="4"/>
  <c r="BE52" i="4" s="1"/>
  <c r="AK67" i="2"/>
  <c r="BB67" i="2" s="1"/>
  <c r="BB39" i="2"/>
  <c r="BA55" i="9"/>
  <c r="BA54" i="9"/>
  <c r="AN59" i="2"/>
  <c r="AL8" i="9"/>
  <c r="AJ4" i="6"/>
  <c r="AJ4" i="7"/>
  <c r="AJ4" i="5"/>
  <c r="AJ4" i="4"/>
  <c r="AL3" i="2"/>
  <c r="AM4" i="12"/>
  <c r="AM4" i="2"/>
  <c r="AI126" i="9"/>
  <c r="AG6" i="7"/>
  <c r="AH115" i="9"/>
  <c r="AH117" i="9" s="1"/>
  <c r="AF10" i="4"/>
  <c r="AY10" i="4" s="1"/>
  <c r="AF40" i="7"/>
  <c r="AF31" i="7"/>
  <c r="AF32" i="7"/>
  <c r="AY32" i="7" s="1"/>
  <c r="AY6" i="7"/>
  <c r="AF25" i="7"/>
  <c r="AF28" i="7" s="1"/>
  <c r="AY9" i="7"/>
  <c r="AH113" i="9" l="1"/>
  <c r="AY34" i="6"/>
  <c r="AE52" i="4"/>
  <c r="AY10" i="7"/>
  <c r="AY12" i="7" s="1"/>
  <c r="BA83" i="9"/>
  <c r="BA84" i="9" s="1"/>
  <c r="BA31" i="9"/>
  <c r="BA32" i="9" s="1"/>
  <c r="BA56" i="9"/>
  <c r="BA57" i="9" s="1"/>
  <c r="BA108" i="9"/>
  <c r="BA109" i="9" s="1"/>
  <c r="AI31" i="9"/>
  <c r="AI32" i="9" s="1"/>
  <c r="AG10" i="5"/>
  <c r="AG12" i="5" s="1"/>
  <c r="AF32" i="4"/>
  <c r="AG10" i="7"/>
  <c r="AG12" i="7" s="1"/>
  <c r="AH118" i="9"/>
  <c r="AH93" i="2"/>
  <c r="BB105" i="9"/>
  <c r="BB104" i="9"/>
  <c r="BB126" i="9" s="1"/>
  <c r="AY13" i="4"/>
  <c r="AF37" i="7"/>
  <c r="AM8" i="9"/>
  <c r="AK4" i="7"/>
  <c r="AK4" i="5"/>
  <c r="AK4" i="6"/>
  <c r="AK4" i="4"/>
  <c r="AN4" i="12"/>
  <c r="AN4" i="2"/>
  <c r="AM3" i="2"/>
  <c r="AG10" i="6"/>
  <c r="AG12" i="6" s="1"/>
  <c r="AY21" i="5"/>
  <c r="AI56" i="9"/>
  <c r="AI57" i="9" s="1"/>
  <c r="AJ124" i="9"/>
  <c r="AH6" i="5"/>
  <c r="AF33" i="5"/>
  <c r="AY33" i="5" s="1"/>
  <c r="AY29" i="5"/>
  <c r="AY32" i="4"/>
  <c r="AF31" i="6"/>
  <c r="AY31" i="6" s="1"/>
  <c r="AJ106" i="9"/>
  <c r="AJ107" i="9"/>
  <c r="AH9" i="7"/>
  <c r="AN43" i="12"/>
  <c r="AM58" i="2"/>
  <c r="AN44" i="12"/>
  <c r="AM39" i="2" s="1"/>
  <c r="AM67" i="2" s="1"/>
  <c r="AN56" i="2"/>
  <c r="AF15" i="2"/>
  <c r="AJ81" i="9"/>
  <c r="AJ82" i="9"/>
  <c r="AH9" i="6"/>
  <c r="Z30" i="2"/>
  <c r="Z31" i="2" s="1"/>
  <c r="AD37" i="12"/>
  <c r="AD40" i="12"/>
  <c r="AD52" i="12"/>
  <c r="BA116" i="9"/>
  <c r="AG47" i="12"/>
  <c r="AG50" i="12" s="1"/>
  <c r="AF43" i="7"/>
  <c r="AY40" i="7"/>
  <c r="BB27" i="9"/>
  <c r="BB123" i="9" s="1"/>
  <c r="BB28" i="9"/>
  <c r="BC59" i="2"/>
  <c r="AO59" i="2"/>
  <c r="AE37" i="12"/>
  <c r="AE40" i="12"/>
  <c r="AE41" i="12" s="1"/>
  <c r="AE52" i="12"/>
  <c r="AK79" i="9"/>
  <c r="AK80" i="9"/>
  <c r="AG28" i="6"/>
  <c r="AG34" i="6"/>
  <c r="AG27" i="6"/>
  <c r="AJ126" i="9"/>
  <c r="AH6" i="7"/>
  <c r="AF25" i="4"/>
  <c r="AY22" i="4"/>
  <c r="AY35" i="4"/>
  <c r="W80" i="2"/>
  <c r="W82" i="2" s="1"/>
  <c r="W38" i="2" s="1"/>
  <c r="AW38" i="2"/>
  <c r="AW42" i="2" s="1"/>
  <c r="AW53" i="2" s="1"/>
  <c r="V42" i="2"/>
  <c r="V53" i="2" s="1"/>
  <c r="BA89" i="2"/>
  <c r="AG36" i="5"/>
  <c r="AG29" i="5"/>
  <c r="AG21" i="5"/>
  <c r="AG30" i="5"/>
  <c r="AY31" i="7"/>
  <c r="AY25" i="2"/>
  <c r="AB28" i="2"/>
  <c r="AY28" i="2" s="1"/>
  <c r="AB25" i="2"/>
  <c r="AE9" i="2"/>
  <c r="AZ9" i="2" s="1"/>
  <c r="BG9" i="2" s="1"/>
  <c r="AF36" i="12"/>
  <c r="BA36" i="12" s="1"/>
  <c r="AF18" i="2"/>
  <c r="AG31" i="7"/>
  <c r="AG32" i="7"/>
  <c r="AG40" i="7"/>
  <c r="AG25" i="7"/>
  <c r="AI83" i="9"/>
  <c r="AI84" i="9" s="1"/>
  <c r="AD10" i="2"/>
  <c r="AD45" i="2"/>
  <c r="AD91" i="2"/>
  <c r="Y50" i="2"/>
  <c r="X51" i="2"/>
  <c r="AF13" i="4"/>
  <c r="AG35" i="4"/>
  <c r="AG28" i="4"/>
  <c r="AG29" i="4"/>
  <c r="AG22" i="4"/>
  <c r="AI108" i="9"/>
  <c r="AI109" i="9" s="1"/>
  <c r="AK27" i="9"/>
  <c r="AK28" i="9"/>
  <c r="AK105" i="9"/>
  <c r="AK104" i="9"/>
  <c r="AJ123" i="9"/>
  <c r="AH6" i="4"/>
  <c r="AE18" i="2"/>
  <c r="AZ14" i="2"/>
  <c r="BG14" i="2" s="1"/>
  <c r="AF12" i="6"/>
  <c r="AH47" i="12"/>
  <c r="AH49" i="12" s="1"/>
  <c r="AG14" i="2"/>
  <c r="AG18" i="2" s="1"/>
  <c r="AG94" i="2" s="1"/>
  <c r="AC10" i="2"/>
  <c r="AC45" i="2"/>
  <c r="AI116" i="9"/>
  <c r="BA115" i="9"/>
  <c r="BA117" i="9" s="1"/>
  <c r="BA118" i="9" s="1"/>
  <c r="BA24" i="12"/>
  <c r="BH23" i="12"/>
  <c r="BH24" i="12" s="1"/>
  <c r="AL101" i="9"/>
  <c r="AL95" i="9"/>
  <c r="AL102" i="9"/>
  <c r="AL100" i="9"/>
  <c r="AL96" i="9"/>
  <c r="AL97" i="9"/>
  <c r="AL93" i="9"/>
  <c r="AL91" i="9"/>
  <c r="AL77" i="9"/>
  <c r="AL73" i="9"/>
  <c r="AL69" i="9"/>
  <c r="AL92" i="9"/>
  <c r="AL74" i="9"/>
  <c r="AL70" i="9"/>
  <c r="AL99" i="9"/>
  <c r="AL90" i="9"/>
  <c r="AL72" i="9"/>
  <c r="AL66" i="9"/>
  <c r="AL62" i="9"/>
  <c r="AL48" i="9"/>
  <c r="AL44" i="9"/>
  <c r="AL40" i="9"/>
  <c r="AL22" i="9"/>
  <c r="AL18" i="9"/>
  <c r="AL94" i="9"/>
  <c r="AL89" i="9"/>
  <c r="AL98" i="9"/>
  <c r="AL71" i="9"/>
  <c r="AL64" i="9"/>
  <c r="AL47" i="9"/>
  <c r="AL45" i="9"/>
  <c r="AL38" i="9"/>
  <c r="AL67" i="9"/>
  <c r="AL50" i="9"/>
  <c r="AL43" i="9"/>
  <c r="AL41" i="9"/>
  <c r="AL75" i="9"/>
  <c r="AL39" i="9"/>
  <c r="AL25" i="9"/>
  <c r="AL23" i="9"/>
  <c r="AL15" i="9"/>
  <c r="AL76" i="9"/>
  <c r="AL68" i="9"/>
  <c r="AL65" i="9"/>
  <c r="AL49" i="9"/>
  <c r="AL21" i="9"/>
  <c r="AL19" i="9"/>
  <c r="AL16" i="9"/>
  <c r="AL20" i="9"/>
  <c r="AL42" i="9"/>
  <c r="AL37" i="9"/>
  <c r="AL17" i="9"/>
  <c r="AL63" i="9"/>
  <c r="AL24" i="9"/>
  <c r="AL14" i="9"/>
  <c r="AL13" i="9"/>
  <c r="AL12" i="9"/>
  <c r="AL46" i="9"/>
  <c r="AJ55" i="9"/>
  <c r="AJ54" i="9"/>
  <c r="AH9" i="5"/>
  <c r="AY21" i="2"/>
  <c r="AI127" i="9"/>
  <c r="AK53" i="9"/>
  <c r="AK52" i="9"/>
  <c r="AY12" i="5"/>
  <c r="AJ114" i="9"/>
  <c r="AJ30" i="9"/>
  <c r="AJ29" i="9"/>
  <c r="AH9" i="4"/>
  <c r="AF52" i="12"/>
  <c r="AF50" i="12"/>
  <c r="BA47" i="12"/>
  <c r="AF49" i="12"/>
  <c r="BB62" i="9"/>
  <c r="AN63" i="12"/>
  <c r="AM99" i="12"/>
  <c r="AM103" i="12" s="1"/>
  <c r="AM104" i="12" s="1"/>
  <c r="AJ125" i="9"/>
  <c r="AH6" i="6"/>
  <c r="AY36" i="5"/>
  <c r="AY25" i="7"/>
  <c r="AI115" i="9"/>
  <c r="AG10" i="4"/>
  <c r="AG13" i="4" s="1"/>
  <c r="AA30" i="2"/>
  <c r="AA31" i="2" s="1"/>
  <c r="BB21" i="12"/>
  <c r="BI21" i="12" s="1"/>
  <c r="AG23" i="12"/>
  <c r="BB37" i="9"/>
  <c r="AG49" i="12" l="1"/>
  <c r="AF54" i="5"/>
  <c r="AH15" i="2" s="1"/>
  <c r="AJ108" i="9"/>
  <c r="AJ109" i="9" s="1"/>
  <c r="AF60" i="7"/>
  <c r="AH17" i="2" s="1"/>
  <c r="BA17" i="2" s="1"/>
  <c r="AI117" i="9"/>
  <c r="AI93" i="2" s="1"/>
  <c r="AJ56" i="9"/>
  <c r="AJ57" i="9" s="1"/>
  <c r="AJ31" i="9"/>
  <c r="AJ32" i="9" s="1"/>
  <c r="AF52" i="4"/>
  <c r="AI47" i="12" s="1"/>
  <c r="BA37" i="12"/>
  <c r="BH36" i="12"/>
  <c r="BH37" i="12" s="1"/>
  <c r="Z32" i="2"/>
  <c r="Z64" i="2"/>
  <c r="Z50" i="2" s="1"/>
  <c r="AA32" i="2"/>
  <c r="AA64" i="2"/>
  <c r="AA72" i="2" s="1"/>
  <c r="AA81" i="2" s="1"/>
  <c r="AH34" i="6"/>
  <c r="AH37" i="6" s="1"/>
  <c r="AH27" i="6"/>
  <c r="AH28" i="6"/>
  <c r="BB79" i="9"/>
  <c r="BB125" i="9" s="1"/>
  <c r="BB80" i="9"/>
  <c r="AJ116" i="9"/>
  <c r="AI113" i="9"/>
  <c r="AI88" i="2"/>
  <c r="AI89" i="2" s="1"/>
  <c r="AH10" i="5"/>
  <c r="AC69" i="2"/>
  <c r="AC48" i="2"/>
  <c r="AG90" i="2"/>
  <c r="AK126" i="9"/>
  <c r="AI6" i="7"/>
  <c r="AG38" i="4"/>
  <c r="AG28" i="7"/>
  <c r="AE10" i="2"/>
  <c r="AZ10" i="2" s="1"/>
  <c r="AE45" i="2"/>
  <c r="AY38" i="4"/>
  <c r="AG37" i="6"/>
  <c r="AH10" i="6"/>
  <c r="AH12" i="6" s="1"/>
  <c r="AH29" i="5"/>
  <c r="AH21" i="5"/>
  <c r="AH26" i="5" s="1"/>
  <c r="AH30" i="5"/>
  <c r="AH36" i="5"/>
  <c r="AH39" i="5" s="1"/>
  <c r="AM101" i="9"/>
  <c r="AM102" i="9"/>
  <c r="AM100" i="9"/>
  <c r="AM96" i="9"/>
  <c r="AM97" i="9"/>
  <c r="AM92" i="9"/>
  <c r="AM74" i="9"/>
  <c r="AM70" i="9"/>
  <c r="AM94" i="9"/>
  <c r="AM89" i="9"/>
  <c r="AM75" i="9"/>
  <c r="AM71" i="9"/>
  <c r="AM93" i="9"/>
  <c r="AM77" i="9"/>
  <c r="AM69" i="9"/>
  <c r="AM67" i="9"/>
  <c r="AM63" i="9"/>
  <c r="AM49" i="9"/>
  <c r="AM45" i="9"/>
  <c r="AM41" i="9"/>
  <c r="AM37" i="9"/>
  <c r="AM23" i="9"/>
  <c r="AM19" i="9"/>
  <c r="AM98" i="9"/>
  <c r="AM76" i="9"/>
  <c r="AM95" i="9"/>
  <c r="AM62" i="9"/>
  <c r="AM50" i="9"/>
  <c r="AM43" i="9"/>
  <c r="AM72" i="9"/>
  <c r="AM68" i="9"/>
  <c r="AM65" i="9"/>
  <c r="AM48" i="9"/>
  <c r="AM46" i="9"/>
  <c r="AM39" i="9"/>
  <c r="AM91" i="9"/>
  <c r="AM64" i="9"/>
  <c r="AM44" i="9"/>
  <c r="AM21" i="9"/>
  <c r="AM16" i="9"/>
  <c r="AM12" i="9"/>
  <c r="AM73" i="9"/>
  <c r="AM40" i="9"/>
  <c r="AM24" i="9"/>
  <c r="AM17" i="9"/>
  <c r="AM66" i="9"/>
  <c r="AM99" i="9"/>
  <c r="AM42" i="9"/>
  <c r="AM25" i="9"/>
  <c r="AM15" i="9"/>
  <c r="AM13" i="9"/>
  <c r="AM47" i="9"/>
  <c r="AM38" i="9"/>
  <c r="AM22" i="9"/>
  <c r="AM14" i="9"/>
  <c r="AM20" i="9"/>
  <c r="AM18" i="9"/>
  <c r="AM90" i="9"/>
  <c r="BB106" i="9"/>
  <c r="BB107" i="9"/>
  <c r="AY28" i="7"/>
  <c r="BA52" i="12"/>
  <c r="BA49" i="12"/>
  <c r="BA50" i="12"/>
  <c r="BH47" i="12"/>
  <c r="AL53" i="9"/>
  <c r="AL52" i="9"/>
  <c r="AL79" i="9"/>
  <c r="AL80" i="9"/>
  <c r="AC20" i="2"/>
  <c r="AC11" i="2"/>
  <c r="AH50" i="12"/>
  <c r="AE90" i="2"/>
  <c r="AZ90" i="2" s="1"/>
  <c r="BG90" i="2" s="1"/>
  <c r="AE91" i="2"/>
  <c r="AZ91" i="2" s="1"/>
  <c r="BG91" i="2" s="1"/>
  <c r="AE94" i="2"/>
  <c r="AZ18" i="2"/>
  <c r="AK106" i="9"/>
  <c r="AK107" i="9"/>
  <c r="AI9" i="7"/>
  <c r="AG25" i="4"/>
  <c r="AD48" i="2"/>
  <c r="AD69" i="2"/>
  <c r="AG43" i="7"/>
  <c r="AF90" i="2"/>
  <c r="AF94" i="2"/>
  <c r="AG26" i="5"/>
  <c r="AH32" i="7"/>
  <c r="AH40" i="7"/>
  <c r="AH43" i="7" s="1"/>
  <c r="AH25" i="7"/>
  <c r="AH28" i="7" s="1"/>
  <c r="AH31" i="7"/>
  <c r="AP59" i="2"/>
  <c r="BB29" i="9"/>
  <c r="BB30" i="9"/>
  <c r="BA15" i="2"/>
  <c r="BB53" i="9"/>
  <c r="BB52" i="9"/>
  <c r="BB124" i="9" s="1"/>
  <c r="AJ115" i="9"/>
  <c r="AH10" i="4"/>
  <c r="AH13" i="4" s="1"/>
  <c r="AK124" i="9"/>
  <c r="AI6" i="5"/>
  <c r="AL105" i="9"/>
  <c r="AL104" i="9"/>
  <c r="AH28" i="4"/>
  <c r="AH29" i="4"/>
  <c r="AH22" i="4"/>
  <c r="AH25" i="4" s="1"/>
  <c r="AH35" i="4"/>
  <c r="AH38" i="4" s="1"/>
  <c r="AK114" i="9"/>
  <c r="AK29" i="9"/>
  <c r="AK30" i="9"/>
  <c r="AI9" i="4"/>
  <c r="AD20" i="2"/>
  <c r="AD11" i="2"/>
  <c r="AG33" i="5"/>
  <c r="AY25" i="4"/>
  <c r="AY52" i="4" s="1"/>
  <c r="AK82" i="9"/>
  <c r="AK81" i="9"/>
  <c r="AI9" i="6"/>
  <c r="AJ83" i="9"/>
  <c r="AJ84" i="9" s="1"/>
  <c r="AY54" i="5"/>
  <c r="AH10" i="7"/>
  <c r="AL4" i="7"/>
  <c r="AL4" i="5"/>
  <c r="AN8" i="9"/>
  <c r="AL4" i="6"/>
  <c r="AL4" i="4"/>
  <c r="AO4" i="12"/>
  <c r="AO4" i="2"/>
  <c r="AN3" i="2"/>
  <c r="BA93" i="2"/>
  <c r="AG24" i="12"/>
  <c r="AG33" i="12"/>
  <c r="AH21" i="12"/>
  <c r="AH23" i="12" s="1"/>
  <c r="AN99" i="12"/>
  <c r="AN103" i="12" s="1"/>
  <c r="AN104" i="12" s="1"/>
  <c r="AO63" i="12"/>
  <c r="AK55" i="9"/>
  <c r="AK54" i="9"/>
  <c r="AI9" i="5"/>
  <c r="AH12" i="5"/>
  <c r="AL28" i="9"/>
  <c r="AL27" i="9"/>
  <c r="AF51" i="6"/>
  <c r="AH16" i="2" s="1"/>
  <c r="BA16" i="2" s="1"/>
  <c r="AY12" i="6"/>
  <c r="AJ127" i="9"/>
  <c r="AK123" i="9"/>
  <c r="AI6" i="4"/>
  <c r="AG32" i="4"/>
  <c r="AX50" i="2"/>
  <c r="AX51" i="2" s="1"/>
  <c r="Y51" i="2"/>
  <c r="AG37" i="7"/>
  <c r="AG60" i="7" s="1"/>
  <c r="AI17" i="2" s="1"/>
  <c r="AF40" i="12"/>
  <c r="AF41" i="12" s="1"/>
  <c r="AF37" i="12"/>
  <c r="AB30" i="2"/>
  <c r="AB31" i="2" s="1"/>
  <c r="AY37" i="7"/>
  <c r="AG39" i="5"/>
  <c r="W42" i="2"/>
  <c r="W53" i="2" s="1"/>
  <c r="X80" i="2"/>
  <c r="X82" i="2" s="1"/>
  <c r="X38" i="2" s="1"/>
  <c r="AG31" i="6"/>
  <c r="AK125" i="9"/>
  <c r="AI6" i="6"/>
  <c r="AZ9" i="6"/>
  <c r="AY43" i="7"/>
  <c r="AD41" i="12"/>
  <c r="AO43" i="12"/>
  <c r="BD43" i="12" s="1"/>
  <c r="AO44" i="12"/>
  <c r="AN39" i="2" s="1"/>
  <c r="BC56" i="2"/>
  <c r="AO56" i="2"/>
  <c r="AN58" i="2"/>
  <c r="BC58" i="2" s="1"/>
  <c r="AK108" i="9" l="1"/>
  <c r="AK109" i="9" s="1"/>
  <c r="BB127" i="9"/>
  <c r="AI118" i="9"/>
  <c r="BB114" i="9"/>
  <c r="AI49" i="12"/>
  <c r="BB47" i="12"/>
  <c r="BB50" i="12" s="1"/>
  <c r="BB31" i="9"/>
  <c r="BB32" i="9" s="1"/>
  <c r="AH14" i="2"/>
  <c r="BA14" i="2" s="1"/>
  <c r="BB108" i="9"/>
  <c r="BB109" i="9" s="1"/>
  <c r="BA40" i="12"/>
  <c r="AI10" i="5"/>
  <c r="AI12" i="5" s="1"/>
  <c r="AJ117" i="9"/>
  <c r="AJ93" i="2" s="1"/>
  <c r="AH37" i="7"/>
  <c r="AG52" i="4"/>
  <c r="AI10" i="7"/>
  <c r="AZ10" i="7" s="1"/>
  <c r="AI10" i="6"/>
  <c r="AZ10" i="6" s="1"/>
  <c r="AH31" i="6"/>
  <c r="AH51" i="6" s="1"/>
  <c r="AJ16" i="2" s="1"/>
  <c r="AB64" i="2"/>
  <c r="AB72" i="2" s="1"/>
  <c r="AB81" i="2" s="1"/>
  <c r="AB32" i="2"/>
  <c r="AY31" i="2"/>
  <c r="AI14" i="2"/>
  <c r="AP43" i="12"/>
  <c r="AP44" i="12"/>
  <c r="AO39" i="2" s="1"/>
  <c r="AO67" i="2" s="1"/>
  <c r="AP56" i="2"/>
  <c r="AO58" i="2"/>
  <c r="AY30" i="2"/>
  <c r="AA50" i="2"/>
  <c r="Z51" i="2"/>
  <c r="AK127" i="9"/>
  <c r="AL114" i="9"/>
  <c r="AL29" i="9"/>
  <c r="AL30" i="9"/>
  <c r="AJ9" i="4"/>
  <c r="AO99" i="12"/>
  <c r="AO103" i="12" s="1"/>
  <c r="AO104" i="12" s="1"/>
  <c r="AP63" i="12"/>
  <c r="AH33" i="12"/>
  <c r="AH34" i="12" s="1"/>
  <c r="AH24" i="12"/>
  <c r="AI21" i="12"/>
  <c r="AI23" i="12" s="1"/>
  <c r="AK83" i="9"/>
  <c r="AK84" i="9" s="1"/>
  <c r="AH32" i="4"/>
  <c r="AH52" i="4" s="1"/>
  <c r="AI30" i="5"/>
  <c r="AZ30" i="5" s="1"/>
  <c r="AZ6" i="5"/>
  <c r="AI36" i="5"/>
  <c r="AI29" i="5"/>
  <c r="AI21" i="5"/>
  <c r="AI50" i="12"/>
  <c r="AZ11" i="2"/>
  <c r="BG10" i="2"/>
  <c r="BG11" i="2" s="1"/>
  <c r="AM80" i="9"/>
  <c r="AM79" i="9"/>
  <c r="AH12" i="7"/>
  <c r="BB82" i="9"/>
  <c r="BB81" i="9"/>
  <c r="BA41" i="12"/>
  <c r="BH40" i="12"/>
  <c r="BH41" i="12" s="1"/>
  <c r="AJ113" i="9"/>
  <c r="AJ118" i="9" s="1"/>
  <c r="AJ88" i="2"/>
  <c r="AJ89" i="2" s="1"/>
  <c r="AG54" i="5"/>
  <c r="AI15" i="2" s="1"/>
  <c r="AG34" i="12"/>
  <c r="BB113" i="9"/>
  <c r="BB88" i="2"/>
  <c r="AD24" i="2"/>
  <c r="AD21" i="2"/>
  <c r="AK116" i="9"/>
  <c r="AL54" i="9"/>
  <c r="AL55" i="9"/>
  <c r="AJ9" i="5"/>
  <c r="AM104" i="9"/>
  <c r="AM105" i="9"/>
  <c r="AZ45" i="2"/>
  <c r="AE48" i="2"/>
  <c r="AE69" i="2"/>
  <c r="AZ69" i="2" s="1"/>
  <c r="BG69" i="2" s="1"/>
  <c r="AN67" i="2"/>
  <c r="BC67" i="2" s="1"/>
  <c r="BC39" i="2"/>
  <c r="AI34" i="6"/>
  <c r="AI27" i="6"/>
  <c r="AI28" i="6"/>
  <c r="AZ28" i="6" s="1"/>
  <c r="AZ6" i="6"/>
  <c r="X42" i="2"/>
  <c r="X53" i="2" s="1"/>
  <c r="Y80" i="2"/>
  <c r="Y82" i="2" s="1"/>
  <c r="Y38" i="2" s="1"/>
  <c r="AY51" i="6"/>
  <c r="AK56" i="9"/>
  <c r="AK57" i="9" s="1"/>
  <c r="AO8" i="9"/>
  <c r="AM4" i="7"/>
  <c r="AM4" i="6"/>
  <c r="AM4" i="5"/>
  <c r="AM4" i="4"/>
  <c r="AO3" i="2"/>
  <c r="AP4" i="12"/>
  <c r="AP4" i="2"/>
  <c r="AN102" i="9"/>
  <c r="BC102" i="9" s="1"/>
  <c r="AN99" i="9"/>
  <c r="BC99" i="9" s="1"/>
  <c r="AN97" i="9"/>
  <c r="BC97" i="9" s="1"/>
  <c r="AN93" i="9"/>
  <c r="BC93" i="9" s="1"/>
  <c r="AN98" i="9"/>
  <c r="BC98" i="9" s="1"/>
  <c r="AN94" i="9"/>
  <c r="BC94" i="9" s="1"/>
  <c r="AN89" i="9"/>
  <c r="AN75" i="9"/>
  <c r="BC75" i="9" s="1"/>
  <c r="AN71" i="9"/>
  <c r="BC71" i="9" s="1"/>
  <c r="AN96" i="9"/>
  <c r="BC96" i="9" s="1"/>
  <c r="AN90" i="9"/>
  <c r="BC90" i="9" s="1"/>
  <c r="AN76" i="9"/>
  <c r="BC76" i="9" s="1"/>
  <c r="AN72" i="9"/>
  <c r="BC72" i="9" s="1"/>
  <c r="AN68" i="9"/>
  <c r="BC68" i="9" s="1"/>
  <c r="AN92" i="9"/>
  <c r="BC92" i="9" s="1"/>
  <c r="AN74" i="9"/>
  <c r="BC74" i="9" s="1"/>
  <c r="AN64" i="9"/>
  <c r="BC64" i="9" s="1"/>
  <c r="AN50" i="9"/>
  <c r="BC50" i="9" s="1"/>
  <c r="AN46" i="9"/>
  <c r="BC46" i="9" s="1"/>
  <c r="AN42" i="9"/>
  <c r="BC42" i="9" s="1"/>
  <c r="AN38" i="9"/>
  <c r="BC38" i="9" s="1"/>
  <c r="AN24" i="9"/>
  <c r="BC24" i="9" s="1"/>
  <c r="AN20" i="9"/>
  <c r="BC20" i="9" s="1"/>
  <c r="AN101" i="9"/>
  <c r="BC101" i="9" s="1"/>
  <c r="AN95" i="9"/>
  <c r="BC95" i="9" s="1"/>
  <c r="AN91" i="9"/>
  <c r="BC91" i="9" s="1"/>
  <c r="AN67" i="9"/>
  <c r="BC67" i="9" s="1"/>
  <c r="AN65" i="9"/>
  <c r="BC65" i="9" s="1"/>
  <c r="AN48" i="9"/>
  <c r="BC48" i="9" s="1"/>
  <c r="AN41" i="9"/>
  <c r="BC41" i="9" s="1"/>
  <c r="AN39" i="9"/>
  <c r="BC39" i="9" s="1"/>
  <c r="AN77" i="9"/>
  <c r="BC77" i="9" s="1"/>
  <c r="AN73" i="9"/>
  <c r="BC73" i="9" s="1"/>
  <c r="AN63" i="9"/>
  <c r="BC63" i="9" s="1"/>
  <c r="AN44" i="9"/>
  <c r="BC44" i="9" s="1"/>
  <c r="AN100" i="9"/>
  <c r="BC100" i="9" s="1"/>
  <c r="AN49" i="9"/>
  <c r="BC49" i="9" s="1"/>
  <c r="AN40" i="9"/>
  <c r="BC40" i="9" s="1"/>
  <c r="AN19" i="9"/>
  <c r="BC19" i="9" s="1"/>
  <c r="AN17" i="9"/>
  <c r="BC17" i="9" s="1"/>
  <c r="AN13" i="9"/>
  <c r="BC13" i="9" s="1"/>
  <c r="AN66" i="9"/>
  <c r="BC66" i="9" s="1"/>
  <c r="AN45" i="9"/>
  <c r="BC45" i="9" s="1"/>
  <c r="AN22" i="9"/>
  <c r="BC22" i="9" s="1"/>
  <c r="AN14" i="9"/>
  <c r="BC14" i="9" s="1"/>
  <c r="AN70" i="9"/>
  <c r="BC70" i="9" s="1"/>
  <c r="AN62" i="9"/>
  <c r="AN69" i="9"/>
  <c r="BC69" i="9" s="1"/>
  <c r="AN47" i="9"/>
  <c r="BC47" i="9" s="1"/>
  <c r="AN37" i="9"/>
  <c r="AN21" i="9"/>
  <c r="BC21" i="9" s="1"/>
  <c r="AN43" i="9"/>
  <c r="BC43" i="9" s="1"/>
  <c r="AN12" i="9"/>
  <c r="AN25" i="9"/>
  <c r="BC25" i="9" s="1"/>
  <c r="AN18" i="9"/>
  <c r="BC18" i="9" s="1"/>
  <c r="AN15" i="9"/>
  <c r="BC15" i="9" s="1"/>
  <c r="AN16" i="9"/>
  <c r="BC16" i="9" s="1"/>
  <c r="AN23" i="9"/>
  <c r="BC23" i="9" s="1"/>
  <c r="AK115" i="9"/>
  <c r="AI10" i="4"/>
  <c r="AZ10" i="4" s="1"/>
  <c r="AY60" i="7"/>
  <c r="AL126" i="9"/>
  <c r="AJ6" i="7"/>
  <c r="AQ59" i="2"/>
  <c r="AL82" i="9"/>
  <c r="AL81" i="9"/>
  <c r="AJ9" i="6"/>
  <c r="BH52" i="12"/>
  <c r="BH50" i="12"/>
  <c r="AM27" i="9"/>
  <c r="AM28" i="9"/>
  <c r="AM52" i="9"/>
  <c r="AM53" i="9"/>
  <c r="AE11" i="2"/>
  <c r="AE20" i="2"/>
  <c r="AZ20" i="2" s="1"/>
  <c r="Z72" i="2"/>
  <c r="Z81" i="2" s="1"/>
  <c r="AY81" i="2" s="1"/>
  <c r="AY64" i="2"/>
  <c r="AI29" i="4"/>
  <c r="AZ29" i="4" s="1"/>
  <c r="AI35" i="4"/>
  <c r="AI38" i="4" s="1"/>
  <c r="AI28" i="4"/>
  <c r="AZ6" i="4"/>
  <c r="AI22" i="4"/>
  <c r="AI25" i="4" s="1"/>
  <c r="AL123" i="9"/>
  <c r="AJ6" i="4"/>
  <c r="AK31" i="9"/>
  <c r="AK32" i="9" s="1"/>
  <c r="AL106" i="9"/>
  <c r="AL107" i="9"/>
  <c r="AJ9" i="7"/>
  <c r="BB55" i="9"/>
  <c r="BB54" i="9"/>
  <c r="BB115" i="9" s="1"/>
  <c r="AH18" i="2"/>
  <c r="AZ9" i="7"/>
  <c r="AZ94" i="2"/>
  <c r="BG18" i="2"/>
  <c r="BG94" i="2" s="1"/>
  <c r="AC24" i="2"/>
  <c r="AC21" i="2"/>
  <c r="AL125" i="9"/>
  <c r="AJ6" i="6"/>
  <c r="AL124" i="9"/>
  <c r="AJ6" i="5"/>
  <c r="AH33" i="5"/>
  <c r="AG51" i="6"/>
  <c r="AI16" i="2" s="1"/>
  <c r="AI40" i="7"/>
  <c r="AI43" i="7" s="1"/>
  <c r="AI25" i="7"/>
  <c r="AI28" i="7" s="1"/>
  <c r="AZ6" i="7"/>
  <c r="AI31" i="7"/>
  <c r="AI32" i="7"/>
  <c r="AZ32" i="7" s="1"/>
  <c r="AZ9" i="4"/>
  <c r="AZ9" i="5"/>
  <c r="AI12" i="7" l="1"/>
  <c r="AJ10" i="6"/>
  <c r="BB116" i="9"/>
  <c r="AH60" i="7"/>
  <c r="AJ17" i="2" s="1"/>
  <c r="AK117" i="9"/>
  <c r="AL108" i="9"/>
  <c r="AL109" i="9" s="1"/>
  <c r="BB49" i="12"/>
  <c r="AL56" i="9"/>
  <c r="AL57" i="9" s="1"/>
  <c r="AZ10" i="5"/>
  <c r="AI12" i="6"/>
  <c r="AZ12" i="6" s="1"/>
  <c r="BB117" i="9"/>
  <c r="BB118" i="9" s="1"/>
  <c r="AL83" i="9"/>
  <c r="AL84" i="9" s="1"/>
  <c r="BB56" i="9"/>
  <c r="BB57" i="9" s="1"/>
  <c r="BB83" i="9"/>
  <c r="BB84" i="9" s="1"/>
  <c r="AK93" i="2"/>
  <c r="AJ14" i="2"/>
  <c r="AZ13" i="4"/>
  <c r="AI37" i="7"/>
  <c r="AZ31" i="7"/>
  <c r="AJ36" i="5"/>
  <c r="AJ29" i="5"/>
  <c r="AJ21" i="5"/>
  <c r="AJ30" i="5"/>
  <c r="AZ40" i="7"/>
  <c r="AJ10" i="7"/>
  <c r="AJ12" i="7" s="1"/>
  <c r="AH54" i="5"/>
  <c r="AJ15" i="2" s="1"/>
  <c r="AY82" i="2"/>
  <c r="AZ80" i="2" s="1"/>
  <c r="AM55" i="9"/>
  <c r="AM54" i="9"/>
  <c r="AK9" i="5"/>
  <c r="AJ40" i="7"/>
  <c r="AJ31" i="7"/>
  <c r="AJ32" i="7"/>
  <c r="AJ25" i="7"/>
  <c r="AN80" i="9"/>
  <c r="AN79" i="9"/>
  <c r="BC62" i="9"/>
  <c r="AN104" i="9"/>
  <c r="AN105" i="9"/>
  <c r="BC89" i="9"/>
  <c r="Z80" i="2"/>
  <c r="Z82" i="2" s="1"/>
  <c r="Z38" i="2" s="1"/>
  <c r="AX38" i="2"/>
  <c r="AX42" i="2" s="1"/>
  <c r="AX53" i="2" s="1"/>
  <c r="Y42" i="2"/>
  <c r="Y53" i="2" s="1"/>
  <c r="AI31" i="6"/>
  <c r="AZ31" i="6" s="1"/>
  <c r="AZ27" i="6"/>
  <c r="AJ10" i="5"/>
  <c r="AD25" i="2"/>
  <c r="AD28" i="2"/>
  <c r="AI33" i="5"/>
  <c r="AZ33" i="5" s="1"/>
  <c r="AZ29" i="5"/>
  <c r="AP99" i="12"/>
  <c r="AP103" i="12" s="1"/>
  <c r="AP104" i="12" s="1"/>
  <c r="AQ63" i="12"/>
  <c r="AL116" i="9"/>
  <c r="AK113" i="9"/>
  <c r="AK118" i="9" s="1"/>
  <c r="AK88" i="2"/>
  <c r="AK89" i="2" s="1"/>
  <c r="BB89" i="2" s="1"/>
  <c r="AZ21" i="2"/>
  <c r="BG20" i="2"/>
  <c r="BG21" i="2" s="1"/>
  <c r="AZ12" i="7"/>
  <c r="AJ22" i="4"/>
  <c r="AJ35" i="4"/>
  <c r="AJ28" i="4"/>
  <c r="AJ29" i="4"/>
  <c r="AE21" i="2"/>
  <c r="AE24" i="2"/>
  <c r="AM124" i="9"/>
  <c r="AK6" i="5"/>
  <c r="AN52" i="9"/>
  <c r="AN53" i="9"/>
  <c r="BC37" i="9"/>
  <c r="AI37" i="6"/>
  <c r="AZ37" i="6" s="1"/>
  <c r="AZ34" i="6"/>
  <c r="AZ48" i="2"/>
  <c r="BG45" i="2"/>
  <c r="BG48" i="2" s="1"/>
  <c r="AZ22" i="4"/>
  <c r="AI39" i="5"/>
  <c r="AZ39" i="5" s="1"/>
  <c r="AZ36" i="5"/>
  <c r="AI33" i="12"/>
  <c r="AI24" i="12"/>
  <c r="AJ21" i="12"/>
  <c r="BB23" i="12"/>
  <c r="BB24" i="12" s="1"/>
  <c r="AL115" i="9"/>
  <c r="AJ10" i="4"/>
  <c r="AQ44" i="12"/>
  <c r="AP39" i="2" s="1"/>
  <c r="AP67" i="2" s="1"/>
  <c r="AQ56" i="2"/>
  <c r="AQ43" i="12"/>
  <c r="AP58" i="2"/>
  <c r="AJ27" i="6"/>
  <c r="AJ28" i="6"/>
  <c r="AJ34" i="6"/>
  <c r="AC25" i="2"/>
  <c r="AC28" i="2"/>
  <c r="AI60" i="7"/>
  <c r="AK17" i="2" s="1"/>
  <c r="BB17" i="2" s="1"/>
  <c r="AL127" i="9"/>
  <c r="AI32" i="4"/>
  <c r="AZ28" i="4"/>
  <c r="AM114" i="9"/>
  <c r="AM29" i="9"/>
  <c r="AM30" i="9"/>
  <c r="AK9" i="4"/>
  <c r="AJ12" i="6"/>
  <c r="BD59" i="2"/>
  <c r="BH59" i="2" s="1"/>
  <c r="AR59" i="2"/>
  <c r="AN28" i="9"/>
  <c r="AN27" i="9"/>
  <c r="BC12" i="9"/>
  <c r="AO100" i="9"/>
  <c r="AO102" i="9"/>
  <c r="AO98" i="9"/>
  <c r="AO94" i="9"/>
  <c r="AO101" i="9"/>
  <c r="AO99" i="9"/>
  <c r="AO96" i="9"/>
  <c r="AO90" i="9"/>
  <c r="AO76" i="9"/>
  <c r="AO72" i="9"/>
  <c r="AO68" i="9"/>
  <c r="AO95" i="9"/>
  <c r="AO91" i="9"/>
  <c r="AO77" i="9"/>
  <c r="AO73" i="9"/>
  <c r="AO69" i="9"/>
  <c r="AO89" i="9"/>
  <c r="AO71" i="9"/>
  <c r="AO65" i="9"/>
  <c r="AO47" i="9"/>
  <c r="AO43" i="9"/>
  <c r="AO39" i="9"/>
  <c r="AO25" i="9"/>
  <c r="AO21" i="9"/>
  <c r="AO63" i="9"/>
  <c r="AO46" i="9"/>
  <c r="AO44" i="9"/>
  <c r="AO37" i="9"/>
  <c r="AO92" i="9"/>
  <c r="AO66" i="9"/>
  <c r="AO49" i="9"/>
  <c r="AO42" i="9"/>
  <c r="AO40" i="9"/>
  <c r="AO97" i="9"/>
  <c r="AO45" i="9"/>
  <c r="AO24" i="9"/>
  <c r="AO22" i="9"/>
  <c r="AO14" i="9"/>
  <c r="AO93" i="9"/>
  <c r="AO70" i="9"/>
  <c r="AO62" i="9"/>
  <c r="AO50" i="9"/>
  <c r="AO41" i="9"/>
  <c r="AO20" i="9"/>
  <c r="AO18" i="9"/>
  <c r="AO15" i="9"/>
  <c r="AO67" i="9"/>
  <c r="AO75" i="9"/>
  <c r="AO74" i="9"/>
  <c r="AO17" i="9"/>
  <c r="AO38" i="9"/>
  <c r="AO19" i="9"/>
  <c r="AO12" i="9"/>
  <c r="AO64" i="9"/>
  <c r="AO48" i="9"/>
  <c r="AO13" i="9"/>
  <c r="AO23" i="9"/>
  <c r="AO16" i="9"/>
  <c r="AZ35" i="4"/>
  <c r="AM107" i="9"/>
  <c r="AM106" i="9"/>
  <c r="AM108" i="9" s="1"/>
  <c r="AM109" i="9" s="1"/>
  <c r="AK9" i="7"/>
  <c r="AM125" i="9"/>
  <c r="AK6" i="6"/>
  <c r="AI13" i="4"/>
  <c r="AI52" i="4" s="1"/>
  <c r="AZ12" i="5"/>
  <c r="AL31" i="9"/>
  <c r="AL32" i="9" s="1"/>
  <c r="AB50" i="2"/>
  <c r="AA51" i="2"/>
  <c r="AI18" i="2"/>
  <c r="AY32" i="2"/>
  <c r="AH90" i="2"/>
  <c r="BA90" i="2" s="1"/>
  <c r="BA18" i="2"/>
  <c r="AH94" i="2"/>
  <c r="AY72" i="2"/>
  <c r="AY75" i="2" s="1"/>
  <c r="AY78" i="2" s="1"/>
  <c r="AM123" i="9"/>
  <c r="AK6" i="4"/>
  <c r="AI51" i="6"/>
  <c r="AK16" i="2" s="1"/>
  <c r="BB16" i="2" s="1"/>
  <c r="AP8" i="9"/>
  <c r="AN4" i="6"/>
  <c r="AN4" i="5"/>
  <c r="AN4" i="7"/>
  <c r="AN4" i="4"/>
  <c r="AP3" i="2"/>
  <c r="AQ4" i="12"/>
  <c r="AQ4" i="2"/>
  <c r="AM126" i="9"/>
  <c r="AK6" i="7"/>
  <c r="AF9" i="2"/>
  <c r="AG36" i="12"/>
  <c r="AZ25" i="7"/>
  <c r="AM81" i="9"/>
  <c r="AM82" i="9"/>
  <c r="AK9" i="6"/>
  <c r="AI26" i="5"/>
  <c r="AZ26" i="5" s="1"/>
  <c r="AZ21" i="5"/>
  <c r="AG9" i="2"/>
  <c r="AH36" i="12"/>
  <c r="AJ47" i="12"/>
  <c r="AZ51" i="6" l="1"/>
  <c r="AL117" i="9"/>
  <c r="AM56" i="9"/>
  <c r="AM57" i="9" s="1"/>
  <c r="AM83" i="9"/>
  <c r="AM84" i="9" s="1"/>
  <c r="AM31" i="9"/>
  <c r="AM32" i="9" s="1"/>
  <c r="AK47" i="12"/>
  <c r="AI54" i="5"/>
  <c r="AK15" i="2" s="1"/>
  <c r="BB15" i="2" s="1"/>
  <c r="AK10" i="7"/>
  <c r="AK12" i="7" s="1"/>
  <c r="AG10" i="2"/>
  <c r="AG45" i="2"/>
  <c r="AG91" i="2"/>
  <c r="AG40" i="12"/>
  <c r="AG37" i="12"/>
  <c r="AG52" i="12"/>
  <c r="AZ38" i="4"/>
  <c r="AJ37" i="6"/>
  <c r="AN124" i="9"/>
  <c r="AL6" i="5"/>
  <c r="AJ38" i="4"/>
  <c r="AK50" i="12"/>
  <c r="AF10" i="2"/>
  <c r="AF45" i="2"/>
  <c r="AF91" i="2"/>
  <c r="AM127" i="9"/>
  <c r="AI90" i="2"/>
  <c r="AI94" i="2"/>
  <c r="AY50" i="2"/>
  <c r="AY51" i="2" s="1"/>
  <c r="AB51" i="2"/>
  <c r="AK14" i="2"/>
  <c r="AN123" i="9"/>
  <c r="AL6" i="4"/>
  <c r="AZ32" i="4"/>
  <c r="AC30" i="2"/>
  <c r="AR43" i="12"/>
  <c r="BE43" i="12" s="1"/>
  <c r="BI43" i="12" s="1"/>
  <c r="AQ58" i="2"/>
  <c r="BD58" i="2" s="1"/>
  <c r="BH58" i="2" s="1"/>
  <c r="AR56" i="2"/>
  <c r="BD56" i="2"/>
  <c r="BH56" i="2" s="1"/>
  <c r="AR44" i="12"/>
  <c r="AQ39" i="2" s="1"/>
  <c r="AI34" i="12"/>
  <c r="BB33" i="12"/>
  <c r="AZ25" i="4"/>
  <c r="AJ25" i="4"/>
  <c r="AN107" i="9"/>
  <c r="AN106" i="9"/>
  <c r="AL9" i="7"/>
  <c r="BA9" i="7" s="1"/>
  <c r="AJ43" i="7"/>
  <c r="AJ26" i="5"/>
  <c r="AJ18" i="2"/>
  <c r="AL93" i="2"/>
  <c r="BC28" i="9"/>
  <c r="BC27" i="9"/>
  <c r="BC123" i="9" s="1"/>
  <c r="AE25" i="2"/>
  <c r="AE28" i="2"/>
  <c r="BC105" i="9"/>
  <c r="BC104" i="9"/>
  <c r="BC126" i="9" s="1"/>
  <c r="AN81" i="9"/>
  <c r="AN82" i="9"/>
  <c r="AL9" i="6"/>
  <c r="AJ37" i="7"/>
  <c r="AZ37" i="7"/>
  <c r="AJ49" i="12"/>
  <c r="AK49" i="12"/>
  <c r="AJ50" i="12"/>
  <c r="AJ13" i="4"/>
  <c r="AK10" i="6"/>
  <c r="AP101" i="9"/>
  <c r="AP99" i="9"/>
  <c r="AP95" i="9"/>
  <c r="AP96" i="9"/>
  <c r="AP91" i="9"/>
  <c r="AP77" i="9"/>
  <c r="AP73" i="9"/>
  <c r="AP69" i="9"/>
  <c r="AP102" i="9"/>
  <c r="AP98" i="9"/>
  <c r="AP93" i="9"/>
  <c r="AP92" i="9"/>
  <c r="AP74" i="9"/>
  <c r="AP70" i="9"/>
  <c r="AP94" i="9"/>
  <c r="AP76" i="9"/>
  <c r="AP68" i="9"/>
  <c r="AP66" i="9"/>
  <c r="AP62" i="9"/>
  <c r="AP48" i="9"/>
  <c r="AP44" i="9"/>
  <c r="AP40" i="9"/>
  <c r="AP22" i="9"/>
  <c r="AP18" i="9"/>
  <c r="AP100" i="9"/>
  <c r="AP97" i="9"/>
  <c r="AP75" i="9"/>
  <c r="AP72" i="9"/>
  <c r="AP49" i="9"/>
  <c r="AP42" i="9"/>
  <c r="AP64" i="9"/>
  <c r="AP47" i="9"/>
  <c r="AP45" i="9"/>
  <c r="AP38" i="9"/>
  <c r="AP71" i="9"/>
  <c r="AP65" i="9"/>
  <c r="AP50" i="9"/>
  <c r="AP41" i="9"/>
  <c r="AP20" i="9"/>
  <c r="AP15" i="9"/>
  <c r="AP89" i="9"/>
  <c r="AP67" i="9"/>
  <c r="AP46" i="9"/>
  <c r="AP37" i="9"/>
  <c r="AP25" i="9"/>
  <c r="AP23" i="9"/>
  <c r="AP16" i="9"/>
  <c r="AP90" i="9"/>
  <c r="AP63" i="9"/>
  <c r="AP14" i="9"/>
  <c r="AP43" i="9"/>
  <c r="AP24" i="9"/>
  <c r="AP13" i="9"/>
  <c r="AP39" i="9"/>
  <c r="AP19" i="9"/>
  <c r="AP17" i="9"/>
  <c r="AP21" i="9"/>
  <c r="AP12" i="9"/>
  <c r="BA94" i="2"/>
  <c r="AK28" i="6"/>
  <c r="AK34" i="6"/>
  <c r="AK37" i="6" s="1"/>
  <c r="AK27" i="6"/>
  <c r="AO27" i="9"/>
  <c r="AO28" i="9"/>
  <c r="AO79" i="9"/>
  <c r="AO80" i="9"/>
  <c r="AO105" i="9"/>
  <c r="AO104" i="9"/>
  <c r="AN114" i="9"/>
  <c r="AN30" i="9"/>
  <c r="AN29" i="9"/>
  <c r="AL9" i="4"/>
  <c r="AM116" i="9"/>
  <c r="AZ24" i="2"/>
  <c r="AJ31" i="6"/>
  <c r="BC53" i="9"/>
  <c r="BC52" i="9"/>
  <c r="BC124" i="9" s="1"/>
  <c r="AK36" i="5"/>
  <c r="AK39" i="5" s="1"/>
  <c r="AK29" i="5"/>
  <c r="AK21" i="5"/>
  <c r="AK26" i="5" s="1"/>
  <c r="AK30" i="5"/>
  <c r="AR63" i="12"/>
  <c r="AR99" i="12" s="1"/>
  <c r="AR103" i="12" s="1"/>
  <c r="AR104" i="12" s="1"/>
  <c r="AQ99" i="12"/>
  <c r="AQ103" i="12" s="1"/>
  <c r="AQ104" i="12" s="1"/>
  <c r="AD30" i="2"/>
  <c r="AD31" i="2" s="1"/>
  <c r="AA80" i="2"/>
  <c r="AA82" i="2" s="1"/>
  <c r="AA38" i="2" s="1"/>
  <c r="Z42" i="2"/>
  <c r="Z53" i="2" s="1"/>
  <c r="AN126" i="9"/>
  <c r="AL6" i="7"/>
  <c r="BC79" i="9"/>
  <c r="BC125" i="9" s="1"/>
  <c r="BC80" i="9"/>
  <c r="AJ28" i="7"/>
  <c r="AJ33" i="5"/>
  <c r="AK35" i="4"/>
  <c r="AK38" i="4" s="1"/>
  <c r="AK28" i="4"/>
  <c r="AK29" i="4"/>
  <c r="AK22" i="4"/>
  <c r="AK25" i="4" s="1"/>
  <c r="AH37" i="12"/>
  <c r="AH40" i="12"/>
  <c r="AH41" i="12" s="1"/>
  <c r="AH52" i="12"/>
  <c r="AZ28" i="7"/>
  <c r="AK31" i="7"/>
  <c r="AK32" i="7"/>
  <c r="AK25" i="7"/>
  <c r="AK28" i="7" s="1"/>
  <c r="AK40" i="7"/>
  <c r="AK43" i="7" s="1"/>
  <c r="AQ8" i="9"/>
  <c r="AO4" i="5"/>
  <c r="AO4" i="7"/>
  <c r="AO4" i="4"/>
  <c r="AR4" i="12"/>
  <c r="AO4" i="6"/>
  <c r="AQ3" i="2"/>
  <c r="AZ54" i="5"/>
  <c r="AO53" i="9"/>
  <c r="AO52" i="9"/>
  <c r="AM115" i="9"/>
  <c r="AK10" i="4"/>
  <c r="AK13" i="4" s="1"/>
  <c r="AL113" i="9"/>
  <c r="AL88" i="2"/>
  <c r="AL89" i="2" s="1"/>
  <c r="AJ23" i="12"/>
  <c r="BC21" i="12"/>
  <c r="AJ12" i="5"/>
  <c r="AN54" i="9"/>
  <c r="AN55" i="9"/>
  <c r="AL9" i="5"/>
  <c r="AJ32" i="4"/>
  <c r="AN125" i="9"/>
  <c r="AL6" i="6"/>
  <c r="AK10" i="5"/>
  <c r="AZ43" i="7"/>
  <c r="AJ39" i="5"/>
  <c r="BB93" i="2"/>
  <c r="AJ51" i="6" l="1"/>
  <c r="AL16" i="2" s="1"/>
  <c r="AL118" i="9"/>
  <c r="AM117" i="9"/>
  <c r="AM93" i="2" s="1"/>
  <c r="AJ60" i="7"/>
  <c r="AL17" i="2" s="1"/>
  <c r="AL10" i="7"/>
  <c r="BA10" i="7" s="1"/>
  <c r="AZ52" i="4"/>
  <c r="AL47" i="12"/>
  <c r="AL49" i="12" s="1"/>
  <c r="AL10" i="5"/>
  <c r="BA10" i="5" s="1"/>
  <c r="AK31" i="6"/>
  <c r="AN56" i="9"/>
  <c r="AN57" i="9" s="1"/>
  <c r="AK37" i="7"/>
  <c r="AK60" i="7" s="1"/>
  <c r="AM17" i="2" s="1"/>
  <c r="AN31" i="9"/>
  <c r="AN32" i="9" s="1"/>
  <c r="AL10" i="6"/>
  <c r="AL12" i="6" s="1"/>
  <c r="AD32" i="2"/>
  <c r="AD64" i="2"/>
  <c r="AD72" i="2" s="1"/>
  <c r="AD81" i="2" s="1"/>
  <c r="AQ101" i="9"/>
  <c r="BD101" i="9" s="1"/>
  <c r="BH101" i="9" s="1"/>
  <c r="AQ102" i="9"/>
  <c r="BD102" i="9" s="1"/>
  <c r="BH102" i="9" s="1"/>
  <c r="AQ96" i="9"/>
  <c r="BD96" i="9" s="1"/>
  <c r="BH96" i="9" s="1"/>
  <c r="AQ100" i="9"/>
  <c r="BD100" i="9" s="1"/>
  <c r="BH100" i="9" s="1"/>
  <c r="AQ97" i="9"/>
  <c r="BD97" i="9" s="1"/>
  <c r="BH97" i="9" s="1"/>
  <c r="AQ98" i="9"/>
  <c r="BD98" i="9" s="1"/>
  <c r="BH98" i="9" s="1"/>
  <c r="AQ95" i="9"/>
  <c r="BD95" i="9" s="1"/>
  <c r="BH95" i="9" s="1"/>
  <c r="AQ93" i="9"/>
  <c r="BD93" i="9" s="1"/>
  <c r="BH93" i="9" s="1"/>
  <c r="AQ92" i="9"/>
  <c r="BD92" i="9" s="1"/>
  <c r="BH92" i="9" s="1"/>
  <c r="AQ74" i="9"/>
  <c r="BD74" i="9" s="1"/>
  <c r="BH74" i="9" s="1"/>
  <c r="AQ70" i="9"/>
  <c r="BD70" i="9" s="1"/>
  <c r="BH70" i="9" s="1"/>
  <c r="AQ99" i="9"/>
  <c r="BD99" i="9" s="1"/>
  <c r="BH99" i="9" s="1"/>
  <c r="AQ89" i="9"/>
  <c r="AQ75" i="9"/>
  <c r="BD75" i="9" s="1"/>
  <c r="BH75" i="9" s="1"/>
  <c r="AQ71" i="9"/>
  <c r="BD71" i="9" s="1"/>
  <c r="BH71" i="9" s="1"/>
  <c r="AQ91" i="9"/>
  <c r="BD91" i="9" s="1"/>
  <c r="BH91" i="9" s="1"/>
  <c r="AQ73" i="9"/>
  <c r="BD73" i="9" s="1"/>
  <c r="BH73" i="9" s="1"/>
  <c r="AQ67" i="9"/>
  <c r="BD67" i="9" s="1"/>
  <c r="BH67" i="9" s="1"/>
  <c r="AQ63" i="9"/>
  <c r="BD63" i="9" s="1"/>
  <c r="BH63" i="9" s="1"/>
  <c r="AQ49" i="9"/>
  <c r="BD49" i="9" s="1"/>
  <c r="BH49" i="9" s="1"/>
  <c r="AQ45" i="9"/>
  <c r="BD45" i="9" s="1"/>
  <c r="BH45" i="9" s="1"/>
  <c r="AQ41" i="9"/>
  <c r="BD41" i="9" s="1"/>
  <c r="BH41" i="9" s="1"/>
  <c r="AQ37" i="9"/>
  <c r="BD37" i="9" s="1"/>
  <c r="AQ23" i="9"/>
  <c r="BD23" i="9" s="1"/>
  <c r="BH23" i="9" s="1"/>
  <c r="AQ19" i="9"/>
  <c r="BD19" i="9" s="1"/>
  <c r="BH19" i="9" s="1"/>
  <c r="AQ90" i="9"/>
  <c r="BD90" i="9" s="1"/>
  <c r="BH90" i="9" s="1"/>
  <c r="AQ77" i="9"/>
  <c r="BD77" i="9" s="1"/>
  <c r="BH77" i="9" s="1"/>
  <c r="AQ68" i="9"/>
  <c r="BD68" i="9" s="1"/>
  <c r="BH68" i="9" s="1"/>
  <c r="AQ66" i="9"/>
  <c r="BD66" i="9" s="1"/>
  <c r="BH66" i="9" s="1"/>
  <c r="AQ64" i="9"/>
  <c r="BD64" i="9" s="1"/>
  <c r="BH64" i="9" s="1"/>
  <c r="AQ47" i="9"/>
  <c r="BD47" i="9" s="1"/>
  <c r="BH47" i="9" s="1"/>
  <c r="AQ40" i="9"/>
  <c r="BD40" i="9" s="1"/>
  <c r="BH40" i="9" s="1"/>
  <c r="AQ38" i="9"/>
  <c r="BD38" i="9" s="1"/>
  <c r="BH38" i="9" s="1"/>
  <c r="AQ94" i="9"/>
  <c r="BD94" i="9" s="1"/>
  <c r="BH94" i="9" s="1"/>
  <c r="AQ76" i="9"/>
  <c r="BD76" i="9" s="1"/>
  <c r="BH76" i="9" s="1"/>
  <c r="AQ69" i="9"/>
  <c r="BD69" i="9" s="1"/>
  <c r="BH69" i="9" s="1"/>
  <c r="AQ62" i="9"/>
  <c r="AQ50" i="9"/>
  <c r="BD50" i="9" s="1"/>
  <c r="BH50" i="9" s="1"/>
  <c r="AQ43" i="9"/>
  <c r="BD43" i="9" s="1"/>
  <c r="BH43" i="9" s="1"/>
  <c r="AQ46" i="9"/>
  <c r="BD46" i="9" s="1"/>
  <c r="BH46" i="9" s="1"/>
  <c r="AQ25" i="9"/>
  <c r="BD25" i="9" s="1"/>
  <c r="BH25" i="9" s="1"/>
  <c r="AQ18" i="9"/>
  <c r="BD18" i="9" s="1"/>
  <c r="BH18" i="9" s="1"/>
  <c r="AQ16" i="9"/>
  <c r="BD16" i="9" s="1"/>
  <c r="BH16" i="9" s="1"/>
  <c r="AQ12" i="9"/>
  <c r="BD12" i="9" s="1"/>
  <c r="AQ42" i="9"/>
  <c r="BD42" i="9" s="1"/>
  <c r="BH42" i="9" s="1"/>
  <c r="AQ21" i="9"/>
  <c r="BD21" i="9" s="1"/>
  <c r="BH21" i="9" s="1"/>
  <c r="AQ17" i="9"/>
  <c r="BD17" i="9" s="1"/>
  <c r="BH17" i="9" s="1"/>
  <c r="AQ72" i="9"/>
  <c r="BD72" i="9" s="1"/>
  <c r="BH72" i="9" s="1"/>
  <c r="AQ65" i="9"/>
  <c r="BD65" i="9" s="1"/>
  <c r="BH65" i="9" s="1"/>
  <c r="AQ39" i="9"/>
  <c r="BD39" i="9" s="1"/>
  <c r="BH39" i="9" s="1"/>
  <c r="AQ22" i="9"/>
  <c r="BD22" i="9" s="1"/>
  <c r="BH22" i="9" s="1"/>
  <c r="AQ48" i="9"/>
  <c r="BD48" i="9" s="1"/>
  <c r="BH48" i="9" s="1"/>
  <c r="AQ14" i="9"/>
  <c r="BD14" i="9" s="1"/>
  <c r="BH14" i="9" s="1"/>
  <c r="AQ44" i="9"/>
  <c r="BD44" i="9" s="1"/>
  <c r="BH44" i="9" s="1"/>
  <c r="AQ20" i="9"/>
  <c r="BD20" i="9" s="1"/>
  <c r="BH20" i="9" s="1"/>
  <c r="AQ15" i="9"/>
  <c r="BD15" i="9" s="1"/>
  <c r="BH15" i="9" s="1"/>
  <c r="AQ24" i="9"/>
  <c r="BD24" i="9" s="1"/>
  <c r="BH24" i="9" s="1"/>
  <c r="AQ13" i="9"/>
  <c r="BD13" i="9" s="1"/>
  <c r="BH13" i="9" s="1"/>
  <c r="AA42" i="2"/>
  <c r="AA53" i="2" s="1"/>
  <c r="AB80" i="2"/>
  <c r="AB82" i="2" s="1"/>
  <c r="AB38" i="2" s="1"/>
  <c r="AO82" i="9"/>
  <c r="AO81" i="9"/>
  <c r="AM9" i="6"/>
  <c r="BC114" i="9"/>
  <c r="BC29" i="9"/>
  <c r="BC30" i="9"/>
  <c r="AZ60" i="7"/>
  <c r="AN127" i="9"/>
  <c r="AF11" i="2"/>
  <c r="AF20" i="2"/>
  <c r="AG11" i="2"/>
  <c r="AG20" i="2"/>
  <c r="AL12" i="5"/>
  <c r="BA9" i="5"/>
  <c r="AJ33" i="12"/>
  <c r="AJ24" i="12"/>
  <c r="AK21" i="12"/>
  <c r="AK23" i="12" s="1"/>
  <c r="AO124" i="9"/>
  <c r="AM6" i="5"/>
  <c r="AK32" i="4"/>
  <c r="AK52" i="4" s="1"/>
  <c r="AL32" i="7"/>
  <c r="BA32" i="7" s="1"/>
  <c r="AL25" i="7"/>
  <c r="AL40" i="7"/>
  <c r="AL43" i="7" s="1"/>
  <c r="BA6" i="7"/>
  <c r="AL31" i="7"/>
  <c r="AL37" i="7" s="1"/>
  <c r="AO126" i="9"/>
  <c r="AM6" i="7"/>
  <c r="AP79" i="9"/>
  <c r="AP80" i="9"/>
  <c r="AN83" i="9"/>
  <c r="AN84" i="9" s="1"/>
  <c r="AE30" i="2"/>
  <c r="AE31" i="2" s="1"/>
  <c r="AM113" i="9"/>
  <c r="AM118" i="9" s="1"/>
  <c r="AM88" i="2"/>
  <c r="AM89" i="2" s="1"/>
  <c r="AG41" i="12"/>
  <c r="AN115" i="9"/>
  <c r="AN117" i="9" s="1"/>
  <c r="AL10" i="4"/>
  <c r="BA10" i="4" s="1"/>
  <c r="AP53" i="9"/>
  <c r="AP52" i="9"/>
  <c r="AQ67" i="2"/>
  <c r="BD67" i="2" s="1"/>
  <c r="BH67" i="2" s="1"/>
  <c r="BD39" i="2"/>
  <c r="BH39" i="2" s="1"/>
  <c r="AK18" i="2"/>
  <c r="BB14" i="2"/>
  <c r="AJ54" i="5"/>
  <c r="AL15" i="2" s="1"/>
  <c r="BA9" i="6"/>
  <c r="BA12" i="7"/>
  <c r="AK33" i="5"/>
  <c r="BC54" i="9"/>
  <c r="BC55" i="9"/>
  <c r="AN116" i="9"/>
  <c r="AO106" i="9"/>
  <c r="AO107" i="9"/>
  <c r="AM9" i="7"/>
  <c r="AO125" i="9"/>
  <c r="AM6" i="6"/>
  <c r="AO114" i="9"/>
  <c r="AO30" i="9"/>
  <c r="AO29" i="9"/>
  <c r="AM9" i="4"/>
  <c r="AP28" i="9"/>
  <c r="AP27" i="9"/>
  <c r="AJ52" i="4"/>
  <c r="BC106" i="9"/>
  <c r="BC107" i="9"/>
  <c r="AJ90" i="2"/>
  <c r="AJ94" i="2"/>
  <c r="AN108" i="9"/>
  <c r="AN109" i="9" s="1"/>
  <c r="AZ28" i="2"/>
  <c r="BG28" i="2" s="1"/>
  <c r="AL29" i="5"/>
  <c r="BA29" i="5" s="1"/>
  <c r="AL21" i="5"/>
  <c r="AL26" i="5" s="1"/>
  <c r="BA26" i="5" s="1"/>
  <c r="AL30" i="5"/>
  <c r="BA30" i="5" s="1"/>
  <c r="BA6" i="5"/>
  <c r="AL36" i="5"/>
  <c r="AL34" i="6"/>
  <c r="BA6" i="6"/>
  <c r="AL27" i="6"/>
  <c r="AL28" i="6"/>
  <c r="BA28" i="6" s="1"/>
  <c r="AO55" i="9"/>
  <c r="AM9" i="5"/>
  <c r="AO54" i="9"/>
  <c r="AM10" i="5" s="1"/>
  <c r="AK12" i="6"/>
  <c r="AK12" i="5"/>
  <c r="BC81" i="9"/>
  <c r="BC82" i="9"/>
  <c r="AZ25" i="2"/>
  <c r="BG24" i="2"/>
  <c r="BG25" i="2" s="1"/>
  <c r="AO123" i="9"/>
  <c r="AM6" i="4"/>
  <c r="AP104" i="9"/>
  <c r="AP105" i="9"/>
  <c r="BC127" i="9"/>
  <c r="BA21" i="5"/>
  <c r="AL12" i="7"/>
  <c r="AH9" i="2"/>
  <c r="AI36" i="12"/>
  <c r="BB34" i="12"/>
  <c r="AC31" i="2"/>
  <c r="AL28" i="4"/>
  <c r="AL29" i="4"/>
  <c r="BA29" i="4" s="1"/>
  <c r="AL22" i="4"/>
  <c r="AL25" i="4" s="1"/>
  <c r="AL35" i="4"/>
  <c r="AL38" i="4" s="1"/>
  <c r="BA6" i="4"/>
  <c r="AF69" i="2"/>
  <c r="AF48" i="2"/>
  <c r="BA9" i="4"/>
  <c r="AG69" i="2"/>
  <c r="AG48" i="2"/>
  <c r="BA31" i="7" l="1"/>
  <c r="BC47" i="12"/>
  <c r="AL13" i="4"/>
  <c r="AL50" i="12"/>
  <c r="AO108" i="9"/>
  <c r="AO109" i="9" s="1"/>
  <c r="AK54" i="5"/>
  <c r="AM15" i="2" s="1"/>
  <c r="BC56" i="9"/>
  <c r="BC57" i="9" s="1"/>
  <c r="AO56" i="9"/>
  <c r="AO57" i="9" s="1"/>
  <c r="AO31" i="9"/>
  <c r="AO32" i="9" s="1"/>
  <c r="BC31" i="9"/>
  <c r="BC32" i="9" s="1"/>
  <c r="BC108" i="9"/>
  <c r="BC109" i="9" s="1"/>
  <c r="BA10" i="6"/>
  <c r="BC83" i="9"/>
  <c r="BC84" i="9" s="1"/>
  <c r="BA12" i="5"/>
  <c r="AE32" i="2"/>
  <c r="AE64" i="2"/>
  <c r="AE72" i="2" s="1"/>
  <c r="AE81" i="2" s="1"/>
  <c r="AN47" i="12"/>
  <c r="AM14" i="2"/>
  <c r="BD27" i="9"/>
  <c r="BD28" i="9"/>
  <c r="BH12" i="9"/>
  <c r="BH28" i="9" s="1"/>
  <c r="AP106" i="9"/>
  <c r="AP107" i="9"/>
  <c r="AN9" i="7"/>
  <c r="AP114" i="9"/>
  <c r="AP29" i="9"/>
  <c r="AP30" i="9"/>
  <c r="AN9" i="4"/>
  <c r="AJ34" i="12"/>
  <c r="AN113" i="9"/>
  <c r="AN88" i="2"/>
  <c r="AN89" i="2" s="1"/>
  <c r="AP126" i="9"/>
  <c r="AN6" i="7"/>
  <c r="AK51" i="6"/>
  <c r="AM16" i="2" s="1"/>
  <c r="BA12" i="6"/>
  <c r="AL37" i="6"/>
  <c r="BA37" i="6" s="1"/>
  <c r="BA34" i="6"/>
  <c r="BA22" i="4"/>
  <c r="BD52" i="9"/>
  <c r="BD53" i="9"/>
  <c r="BH37" i="9"/>
  <c r="BH53" i="9" s="1"/>
  <c r="AZ30" i="2"/>
  <c r="BG30" i="2" s="1"/>
  <c r="AP54" i="9"/>
  <c r="AP55" i="9"/>
  <c r="AN9" i="5"/>
  <c r="BA35" i="4"/>
  <c r="AP82" i="9"/>
  <c r="AP81" i="9"/>
  <c r="AN9" i="6"/>
  <c r="AL28" i="7"/>
  <c r="BA25" i="7"/>
  <c r="AC80" i="2"/>
  <c r="AY38" i="2"/>
  <c r="AY42" i="2" s="1"/>
  <c r="AY53" i="2" s="1"/>
  <c r="AB42" i="2"/>
  <c r="AB53" i="2" s="1"/>
  <c r="AQ80" i="9"/>
  <c r="AQ79" i="9"/>
  <c r="BD62" i="9"/>
  <c r="AQ104" i="9"/>
  <c r="AQ105" i="9"/>
  <c r="BD89" i="9"/>
  <c r="AL60" i="7"/>
  <c r="AN17" i="2" s="1"/>
  <c r="BC17" i="2" s="1"/>
  <c r="AP124" i="9"/>
  <c r="AN6" i="5"/>
  <c r="BC115" i="9"/>
  <c r="AI37" i="12"/>
  <c r="AI40" i="12"/>
  <c r="AI52" i="12"/>
  <c r="BB36" i="12"/>
  <c r="BC113" i="9"/>
  <c r="BC88" i="2"/>
  <c r="AM29" i="4"/>
  <c r="AM35" i="4"/>
  <c r="AM28" i="4"/>
  <c r="AM22" i="4"/>
  <c r="AL39" i="5"/>
  <c r="BA39" i="5" s="1"/>
  <c r="BA36" i="5"/>
  <c r="AL33" i="5"/>
  <c r="AM47" i="12"/>
  <c r="AL14" i="2"/>
  <c r="AO115" i="9"/>
  <c r="AM10" i="4"/>
  <c r="AM34" i="6"/>
  <c r="AM27" i="6"/>
  <c r="AM28" i="6"/>
  <c r="AP125" i="9"/>
  <c r="AN6" i="6"/>
  <c r="AK33" i="12"/>
  <c r="AK34" i="12" s="1"/>
  <c r="AK24" i="12"/>
  <c r="AL21" i="12"/>
  <c r="AL23" i="12" s="1"/>
  <c r="AG24" i="2"/>
  <c r="AG21" i="2"/>
  <c r="AM10" i="6"/>
  <c r="AM12" i="6" s="1"/>
  <c r="AQ27" i="9"/>
  <c r="AQ28" i="9"/>
  <c r="AC64" i="2"/>
  <c r="AZ31" i="2"/>
  <c r="AC32" i="2"/>
  <c r="AN118" i="9"/>
  <c r="AN93" i="2"/>
  <c r="BC93" i="2" s="1"/>
  <c r="AK90" i="2"/>
  <c r="BB90" i="2" s="1"/>
  <c r="AK94" i="2"/>
  <c r="BB18" i="2"/>
  <c r="AM30" i="5"/>
  <c r="AM36" i="5"/>
  <c r="AM29" i="5"/>
  <c r="AM21" i="5"/>
  <c r="AF24" i="2"/>
  <c r="AF21" i="2"/>
  <c r="BA13" i="4"/>
  <c r="AL32" i="4"/>
  <c r="AL52" i="4" s="1"/>
  <c r="BA28" i="4"/>
  <c r="AH10" i="2"/>
  <c r="AH45" i="2"/>
  <c r="AH91" i="2"/>
  <c r="BA91" i="2" s="1"/>
  <c r="BA9" i="2"/>
  <c r="BA37" i="7"/>
  <c r="AO127" i="9"/>
  <c r="AM12" i="5"/>
  <c r="AL31" i="6"/>
  <c r="BA27" i="6"/>
  <c r="BA40" i="7"/>
  <c r="AP123" i="9"/>
  <c r="AN6" i="4"/>
  <c r="AO116" i="9"/>
  <c r="AM10" i="7"/>
  <c r="AM12" i="7" s="1"/>
  <c r="AM25" i="7"/>
  <c r="AM40" i="7"/>
  <c r="AM31" i="7"/>
  <c r="AM32" i="7"/>
  <c r="BC116" i="9"/>
  <c r="AO83" i="9"/>
  <c r="AO84" i="9" s="1"/>
  <c r="AQ53" i="9"/>
  <c r="AQ52" i="9"/>
  <c r="BC49" i="12" l="1"/>
  <c r="BC50" i="12"/>
  <c r="BC117" i="9"/>
  <c r="BC118" i="9" s="1"/>
  <c r="AO117" i="9"/>
  <c r="AO93" i="2" s="1"/>
  <c r="AL54" i="5"/>
  <c r="AN15" i="2" s="1"/>
  <c r="BC15" i="2" s="1"/>
  <c r="AN10" i="6"/>
  <c r="AP56" i="9"/>
  <c r="AP57" i="9" s="1"/>
  <c r="BC89" i="2"/>
  <c r="AP108" i="9"/>
  <c r="AP109" i="9" s="1"/>
  <c r="AN14" i="2"/>
  <c r="AO47" i="12"/>
  <c r="AO49" i="12" s="1"/>
  <c r="AQ55" i="9"/>
  <c r="AQ54" i="9"/>
  <c r="AO9" i="5"/>
  <c r="BB9" i="5" s="1"/>
  <c r="BF9" i="5" s="1"/>
  <c r="AM37" i="7"/>
  <c r="AN22" i="4"/>
  <c r="AN25" i="4" s="1"/>
  <c r="AN35" i="4"/>
  <c r="AN38" i="4" s="1"/>
  <c r="AN28" i="4"/>
  <c r="AN29" i="4"/>
  <c r="AL51" i="6"/>
  <c r="AN16" i="2" s="1"/>
  <c r="BC16" i="2" s="1"/>
  <c r="BA31" i="6"/>
  <c r="AH48" i="2"/>
  <c r="BA45" i="2"/>
  <c r="BA48" i="2" s="1"/>
  <c r="AH69" i="2"/>
  <c r="BA69" i="2" s="1"/>
  <c r="AM39" i="5"/>
  <c r="AQ123" i="9"/>
  <c r="AO6" i="4"/>
  <c r="AG25" i="2"/>
  <c r="AG28" i="2"/>
  <c r="AJ9" i="2"/>
  <c r="AK36" i="12"/>
  <c r="AM25" i="4"/>
  <c r="AI41" i="12"/>
  <c r="BB40" i="12"/>
  <c r="AN36" i="5"/>
  <c r="AN39" i="5" s="1"/>
  <c r="AN29" i="5"/>
  <c r="AN21" i="5"/>
  <c r="AN26" i="5" s="1"/>
  <c r="AN30" i="5"/>
  <c r="AQ107" i="9"/>
  <c r="AQ106" i="9"/>
  <c r="AO9" i="7"/>
  <c r="AQ81" i="9"/>
  <c r="AQ82" i="9"/>
  <c r="AO9" i="6"/>
  <c r="AP83" i="9"/>
  <c r="AP84" i="9" s="1"/>
  <c r="BH54" i="9"/>
  <c r="BH55" i="9"/>
  <c r="AN40" i="7"/>
  <c r="AN43" i="7" s="1"/>
  <c r="AN31" i="7"/>
  <c r="AN32" i="7"/>
  <c r="AN25" i="7"/>
  <c r="AN28" i="7" s="1"/>
  <c r="AI9" i="2"/>
  <c r="AJ36" i="12"/>
  <c r="AP115" i="9"/>
  <c r="AN10" i="4"/>
  <c r="AN13" i="4" s="1"/>
  <c r="BD123" i="9"/>
  <c r="BH27" i="9"/>
  <c r="BH123" i="9" s="1"/>
  <c r="BA33" i="5"/>
  <c r="AM43" i="7"/>
  <c r="AP127" i="9"/>
  <c r="AH20" i="2"/>
  <c r="AH11" i="2"/>
  <c r="BA10" i="2"/>
  <c r="AF28" i="2"/>
  <c r="AF25" i="2"/>
  <c r="AZ32" i="2"/>
  <c r="BG31" i="2"/>
  <c r="BG32" i="2" s="1"/>
  <c r="AN27" i="6"/>
  <c r="AN28" i="6"/>
  <c r="AN34" i="6"/>
  <c r="AN37" i="6" s="1"/>
  <c r="AM32" i="4"/>
  <c r="AQ126" i="9"/>
  <c r="AO6" i="7"/>
  <c r="AN12" i="6"/>
  <c r="BA38" i="4"/>
  <c r="AN10" i="5"/>
  <c r="BD55" i="9"/>
  <c r="BD54" i="9"/>
  <c r="BD56" i="9" s="1"/>
  <c r="BD57" i="9" s="1"/>
  <c r="AM13" i="4"/>
  <c r="BA51" i="6"/>
  <c r="BB9" i="7"/>
  <c r="AP31" i="9"/>
  <c r="AP32" i="9" s="1"/>
  <c r="AM18" i="2"/>
  <c r="AM28" i="7"/>
  <c r="BA43" i="7"/>
  <c r="BA32" i="4"/>
  <c r="AM26" i="5"/>
  <c r="BB94" i="2"/>
  <c r="AC72" i="2"/>
  <c r="AC81" i="2" s="1"/>
  <c r="AZ81" i="2" s="1"/>
  <c r="AZ64" i="2"/>
  <c r="AC50" i="2"/>
  <c r="AL33" i="12"/>
  <c r="AL34" i="12" s="1"/>
  <c r="BC34" i="12" s="1"/>
  <c r="BC23" i="12"/>
  <c r="BC24" i="12" s="1"/>
  <c r="AL24" i="12"/>
  <c r="AM21" i="12"/>
  <c r="AM31" i="6"/>
  <c r="AL18" i="2"/>
  <c r="AM38" i="4"/>
  <c r="BB37" i="12"/>
  <c r="BB52" i="12"/>
  <c r="BD80" i="9"/>
  <c r="BD79" i="9"/>
  <c r="BH62" i="9"/>
  <c r="BH80" i="9" s="1"/>
  <c r="AN12" i="5"/>
  <c r="BD124" i="9"/>
  <c r="BH52" i="9"/>
  <c r="BH124" i="9" s="1"/>
  <c r="BA25" i="4"/>
  <c r="BH29" i="9"/>
  <c r="BH30" i="9"/>
  <c r="AQ124" i="9"/>
  <c r="AO6" i="5"/>
  <c r="AO113" i="9"/>
  <c r="AO88" i="2"/>
  <c r="AO89" i="2" s="1"/>
  <c r="AM33" i="5"/>
  <c r="AQ114" i="9"/>
  <c r="AQ29" i="9"/>
  <c r="AQ30" i="9"/>
  <c r="AO9" i="4"/>
  <c r="BB9" i="4" s="1"/>
  <c r="AM37" i="6"/>
  <c r="AM51" i="6" s="1"/>
  <c r="AO16" i="2" s="1"/>
  <c r="AN50" i="12"/>
  <c r="AM50" i="12"/>
  <c r="AM49" i="12"/>
  <c r="AN49" i="12"/>
  <c r="BD104" i="9"/>
  <c r="BD105" i="9"/>
  <c r="BH89" i="9"/>
  <c r="BH105" i="9" s="1"/>
  <c r="AQ125" i="9"/>
  <c r="AO6" i="6"/>
  <c r="BA28" i="7"/>
  <c r="AP116" i="9"/>
  <c r="AP117" i="9" s="1"/>
  <c r="AN10" i="7"/>
  <c r="BD29" i="9"/>
  <c r="BD30" i="9"/>
  <c r="AO118" i="9" l="1"/>
  <c r="BD47" i="12"/>
  <c r="BD49" i="12" s="1"/>
  <c r="BD31" i="9"/>
  <c r="BD32" i="9" s="1"/>
  <c r="AC82" i="2"/>
  <c r="AC38" i="2" s="1"/>
  <c r="AD80" i="2" s="1"/>
  <c r="AD82" i="2" s="1"/>
  <c r="AD38" i="2" s="1"/>
  <c r="AO50" i="12"/>
  <c r="AM60" i="7"/>
  <c r="AO17" i="2" s="1"/>
  <c r="AO10" i="6"/>
  <c r="BB10" i="6" s="1"/>
  <c r="BF10" i="6" s="1"/>
  <c r="AQ56" i="9"/>
  <c r="AQ57" i="9" s="1"/>
  <c r="AN37" i="7"/>
  <c r="BC33" i="12"/>
  <c r="AN33" i="5"/>
  <c r="AN54" i="5" s="1"/>
  <c r="AP15" i="2" s="1"/>
  <c r="AN18" i="2"/>
  <c r="BC18" i="2" s="1"/>
  <c r="BH56" i="9"/>
  <c r="BH57" i="9" s="1"/>
  <c r="AQ108" i="9"/>
  <c r="AQ109" i="9" s="1"/>
  <c r="AP93" i="2"/>
  <c r="BH106" i="9"/>
  <c r="BH107" i="9"/>
  <c r="AQ115" i="9"/>
  <c r="AO10" i="4"/>
  <c r="BB10" i="4" s="1"/>
  <c r="BH114" i="9"/>
  <c r="AL90" i="2"/>
  <c r="AL94" i="2"/>
  <c r="BA52" i="4"/>
  <c r="AG30" i="2"/>
  <c r="AG31" i="2" s="1"/>
  <c r="BF9" i="4"/>
  <c r="AC42" i="2"/>
  <c r="BD107" i="9"/>
  <c r="BD106" i="9"/>
  <c r="AO36" i="5"/>
  <c r="AO39" i="5" s="1"/>
  <c r="AO29" i="5"/>
  <c r="AO21" i="5"/>
  <c r="AO30" i="5"/>
  <c r="BB30" i="5" s="1"/>
  <c r="BF30" i="5" s="1"/>
  <c r="BB6" i="5"/>
  <c r="BF6" i="5" s="1"/>
  <c r="BH82" i="9"/>
  <c r="BH81" i="9"/>
  <c r="BG81" i="2"/>
  <c r="BG82" i="2" s="1"/>
  <c r="BH80" i="2" s="1"/>
  <c r="AZ82" i="2"/>
  <c r="BA80" i="2" s="1"/>
  <c r="AM90" i="2"/>
  <c r="AM94" i="2"/>
  <c r="BA11" i="2"/>
  <c r="AP113" i="9"/>
  <c r="AP118" i="9" s="1"/>
  <c r="AP88" i="2"/>
  <c r="AP89" i="2" s="1"/>
  <c r="BA54" i="5"/>
  <c r="AI10" i="2"/>
  <c r="AI45" i="2"/>
  <c r="AI91" i="2"/>
  <c r="AO12" i="6"/>
  <c r="BB12" i="6" s="1"/>
  <c r="BB9" i="6"/>
  <c r="BF9" i="6" s="1"/>
  <c r="BB41" i="12"/>
  <c r="BB39" i="5"/>
  <c r="BF39" i="5" s="1"/>
  <c r="AN32" i="4"/>
  <c r="BA60" i="7"/>
  <c r="AZ72" i="2"/>
  <c r="AZ75" i="2" s="1"/>
  <c r="AZ78" i="2" s="1"/>
  <c r="BG64" i="2"/>
  <c r="BG72" i="2" s="1"/>
  <c r="BG75" i="2" s="1"/>
  <c r="BG78" i="2" s="1"/>
  <c r="AN12" i="7"/>
  <c r="AN60" i="7" s="1"/>
  <c r="AP17" i="2" s="1"/>
  <c r="AO28" i="6"/>
  <c r="BB28" i="6" s="1"/>
  <c r="BF28" i="6" s="1"/>
  <c r="BB6" i="6"/>
  <c r="BF6" i="6" s="1"/>
  <c r="AO34" i="6"/>
  <c r="AO27" i="6"/>
  <c r="BD126" i="9"/>
  <c r="BH104" i="9"/>
  <c r="BH126" i="9" s="1"/>
  <c r="AQ116" i="9"/>
  <c r="AN52" i="4"/>
  <c r="BD125" i="9"/>
  <c r="BD127" i="9" s="1"/>
  <c r="BH79" i="9"/>
  <c r="BH125" i="9" s="1"/>
  <c r="BH127" i="9" s="1"/>
  <c r="BH113" i="9" s="1"/>
  <c r="AK9" i="2"/>
  <c r="AL36" i="12"/>
  <c r="AF30" i="2"/>
  <c r="AO10" i="7"/>
  <c r="AO12" i="7" s="1"/>
  <c r="AK40" i="12"/>
  <c r="AK41" i="12" s="1"/>
  <c r="AK37" i="12"/>
  <c r="AK52" i="12"/>
  <c r="AO35" i="4"/>
  <c r="AO28" i="4"/>
  <c r="AO29" i="4"/>
  <c r="BB29" i="4" s="1"/>
  <c r="BF29" i="4" s="1"/>
  <c r="AO22" i="4"/>
  <c r="BB6" i="4"/>
  <c r="BF6" i="4" s="1"/>
  <c r="BB36" i="5"/>
  <c r="BF36" i="5" s="1"/>
  <c r="BD114" i="9"/>
  <c r="AQ31" i="9"/>
  <c r="AQ32" i="9" s="1"/>
  <c r="BH31" i="9"/>
  <c r="BH32" i="9" s="1"/>
  <c r="BD81" i="9"/>
  <c r="BD82" i="9"/>
  <c r="BC14" i="2"/>
  <c r="AM23" i="12"/>
  <c r="BD21" i="12"/>
  <c r="AD50" i="2"/>
  <c r="AC51" i="2"/>
  <c r="AM54" i="5"/>
  <c r="AO15" i="2" s="1"/>
  <c r="BF9" i="7"/>
  <c r="AM52" i="4"/>
  <c r="AO40" i="7"/>
  <c r="AO31" i="7"/>
  <c r="AO32" i="7"/>
  <c r="BB32" i="7" s="1"/>
  <c r="BF32" i="7" s="1"/>
  <c r="AO25" i="7"/>
  <c r="BB6" i="7"/>
  <c r="BF6" i="7" s="1"/>
  <c r="AN31" i="6"/>
  <c r="AH21" i="2"/>
  <c r="AH24" i="2"/>
  <c r="BA20" i="2"/>
  <c r="AJ40" i="12"/>
  <c r="AJ37" i="12"/>
  <c r="AJ52" i="12"/>
  <c r="AQ83" i="9"/>
  <c r="AQ84" i="9" s="1"/>
  <c r="AJ10" i="2"/>
  <c r="AJ45" i="2"/>
  <c r="AJ91" i="2"/>
  <c r="AQ127" i="9"/>
  <c r="AO10" i="5"/>
  <c r="AO12" i="5" s="1"/>
  <c r="AC53" i="2" l="1"/>
  <c r="AN94" i="2"/>
  <c r="AN90" i="2"/>
  <c r="BD115" i="9"/>
  <c r="BD83" i="9"/>
  <c r="BD84" i="9" s="1"/>
  <c r="AO13" i="4"/>
  <c r="BD50" i="12"/>
  <c r="AQ117" i="9"/>
  <c r="BD108" i="9"/>
  <c r="BD109" i="9" s="1"/>
  <c r="BH108" i="9"/>
  <c r="BH109" i="9" s="1"/>
  <c r="BB10" i="7"/>
  <c r="BF10" i="7" s="1"/>
  <c r="BH116" i="9"/>
  <c r="AO37" i="7"/>
  <c r="BH83" i="9"/>
  <c r="BH84" i="9" s="1"/>
  <c r="BB12" i="5"/>
  <c r="AQ93" i="2"/>
  <c r="BF10" i="4"/>
  <c r="BB13" i="4"/>
  <c r="AO37" i="6"/>
  <c r="BB37" i="6" s="1"/>
  <c r="BF37" i="6" s="1"/>
  <c r="BB34" i="6"/>
  <c r="BF34" i="6" s="1"/>
  <c r="AO26" i="5"/>
  <c r="BB26" i="5" s="1"/>
  <c r="BF26" i="5" s="1"/>
  <c r="BB21" i="5"/>
  <c r="BF21" i="5" s="1"/>
  <c r="AJ11" i="2"/>
  <c r="AJ20" i="2"/>
  <c r="BA21" i="2"/>
  <c r="AO43" i="7"/>
  <c r="BB40" i="7"/>
  <c r="AL37" i="12"/>
  <c r="AL40" i="12"/>
  <c r="AL41" i="12" s="1"/>
  <c r="AL52" i="12"/>
  <c r="AI20" i="2"/>
  <c r="AI11" i="2"/>
  <c r="AQ113" i="9"/>
  <c r="AQ118" i="9" s="1"/>
  <c r="AQ88" i="2"/>
  <c r="AQ89" i="2" s="1"/>
  <c r="AJ41" i="12"/>
  <c r="AH25" i="2"/>
  <c r="AH28" i="2"/>
  <c r="BA24" i="2"/>
  <c r="AO28" i="7"/>
  <c r="BB25" i="7"/>
  <c r="BB10" i="5"/>
  <c r="BF10" i="5" s="1"/>
  <c r="AM33" i="12"/>
  <c r="AM24" i="12"/>
  <c r="AN21" i="12"/>
  <c r="AN23" i="12" s="1"/>
  <c r="AO25" i="4"/>
  <c r="BB22" i="4"/>
  <c r="AN51" i="6"/>
  <c r="AP16" i="2" s="1"/>
  <c r="AK10" i="2"/>
  <c r="BB10" i="2" s="1"/>
  <c r="AK45" i="2"/>
  <c r="AK91" i="2"/>
  <c r="BB91" i="2" s="1"/>
  <c r="AQ47" i="12"/>
  <c r="AP14" i="2"/>
  <c r="BB9" i="2"/>
  <c r="AG64" i="2"/>
  <c r="AG72" i="2" s="1"/>
  <c r="AG81" i="2" s="1"/>
  <c r="AG32" i="2"/>
  <c r="BC90" i="2"/>
  <c r="AJ69" i="2"/>
  <c r="AJ48" i="2"/>
  <c r="BD113" i="9"/>
  <c r="BD88" i="2"/>
  <c r="BH88" i="2" s="1"/>
  <c r="AE50" i="2"/>
  <c r="AD51" i="2"/>
  <c r="AO32" i="4"/>
  <c r="BB28" i="4"/>
  <c r="BB31" i="7"/>
  <c r="AI48" i="2"/>
  <c r="AI69" i="2"/>
  <c r="BD116" i="9"/>
  <c r="BB12" i="7"/>
  <c r="AO38" i="4"/>
  <c r="BB35" i="4"/>
  <c r="AO33" i="5"/>
  <c r="BB33" i="5" s="1"/>
  <c r="BF33" i="5" s="1"/>
  <c r="BB29" i="5"/>
  <c r="BF29" i="5" s="1"/>
  <c r="BF12" i="6"/>
  <c r="BC36" i="12"/>
  <c r="AP47" i="12"/>
  <c r="AO14" i="2"/>
  <c r="BD117" i="9"/>
  <c r="AF31" i="2"/>
  <c r="BH115" i="9"/>
  <c r="AO31" i="6"/>
  <c r="BB27" i="6"/>
  <c r="BF27" i="6" s="1"/>
  <c r="AE80" i="2"/>
  <c r="AE82" i="2" s="1"/>
  <c r="AE38" i="2" s="1"/>
  <c r="AD42" i="2"/>
  <c r="BC94" i="2"/>
  <c r="AO51" i="6" l="1"/>
  <c r="AQ16" i="2" s="1"/>
  <c r="BH117" i="9"/>
  <c r="BH118" i="9" s="1"/>
  <c r="AO52" i="4"/>
  <c r="AQ14" i="2" s="1"/>
  <c r="AD53" i="2"/>
  <c r="BH89" i="2"/>
  <c r="AO60" i="7"/>
  <c r="AQ17" i="2" s="1"/>
  <c r="BD17" i="2" s="1"/>
  <c r="BH17" i="2" s="1"/>
  <c r="BB31" i="6"/>
  <c r="AP18" i="2"/>
  <c r="AP94" i="2" s="1"/>
  <c r="BB11" i="2"/>
  <c r="BD89" i="2"/>
  <c r="AF64" i="2"/>
  <c r="AF50" i="2" s="1"/>
  <c r="AF32" i="2"/>
  <c r="AP50" i="12"/>
  <c r="AP49" i="12"/>
  <c r="AQ50" i="12"/>
  <c r="AQ49" i="12"/>
  <c r="BF12" i="7"/>
  <c r="BD16" i="2"/>
  <c r="BH16" i="2" s="1"/>
  <c r="BB28" i="7"/>
  <c r="BF28" i="7" s="1"/>
  <c r="BF25" i="7"/>
  <c r="BF13" i="4"/>
  <c r="BD118" i="9"/>
  <c r="BC37" i="12"/>
  <c r="BC52" i="12"/>
  <c r="BB37" i="7"/>
  <c r="BF37" i="7" s="1"/>
  <c r="BF31" i="7"/>
  <c r="AZ50" i="2"/>
  <c r="AE51" i="2"/>
  <c r="BB25" i="4"/>
  <c r="BF25" i="4" s="1"/>
  <c r="BF22" i="4"/>
  <c r="AM34" i="12"/>
  <c r="BC40" i="12"/>
  <c r="BB54" i="5"/>
  <c r="BF12" i="5"/>
  <c r="BF54" i="5" s="1"/>
  <c r="AO18" i="2"/>
  <c r="AK20" i="2"/>
  <c r="BB20" i="2" s="1"/>
  <c r="AK11" i="2"/>
  <c r="AN33" i="12"/>
  <c r="AN34" i="12" s="1"/>
  <c r="AN24" i="12"/>
  <c r="AO21" i="12"/>
  <c r="AO23" i="12" s="1"/>
  <c r="AH30" i="2"/>
  <c r="BA30" i="2" s="1"/>
  <c r="BA28" i="2"/>
  <c r="AE42" i="2"/>
  <c r="AF80" i="2"/>
  <c r="AZ38" i="2"/>
  <c r="BB38" i="4"/>
  <c r="BF38" i="4" s="1"/>
  <c r="BF35" i="4"/>
  <c r="BB32" i="4"/>
  <c r="BF32" i="4" s="1"/>
  <c r="BF28" i="4"/>
  <c r="AK69" i="2"/>
  <c r="BB69" i="2" s="1"/>
  <c r="AK48" i="2"/>
  <c r="BB45" i="2"/>
  <c r="BB48" i="2" s="1"/>
  <c r="BA25" i="2"/>
  <c r="AI21" i="2"/>
  <c r="AI24" i="2"/>
  <c r="BB43" i="7"/>
  <c r="BF43" i="7" s="1"/>
  <c r="BF40" i="7"/>
  <c r="AJ21" i="2"/>
  <c r="AJ24" i="2"/>
  <c r="BD93" i="2"/>
  <c r="AO54" i="5"/>
  <c r="AQ15" i="2" s="1"/>
  <c r="BD15" i="2" s="1"/>
  <c r="BH15" i="2" s="1"/>
  <c r="AP90" i="2" l="1"/>
  <c r="AR47" i="12"/>
  <c r="AR49" i="12" s="1"/>
  <c r="AE53" i="2"/>
  <c r="AQ18" i="2"/>
  <c r="AQ94" i="2" s="1"/>
  <c r="BF31" i="6"/>
  <c r="BF51" i="6" s="1"/>
  <c r="BB51" i="6"/>
  <c r="AH31" i="2"/>
  <c r="AG50" i="2"/>
  <c r="AF51" i="2"/>
  <c r="BF60" i="7"/>
  <c r="AF72" i="2"/>
  <c r="AF81" i="2" s="1"/>
  <c r="AF82" i="2" s="1"/>
  <c r="AF38" i="2" s="1"/>
  <c r="BH93" i="2"/>
  <c r="AZ42" i="2"/>
  <c r="BG38" i="2"/>
  <c r="BG42" i="2" s="1"/>
  <c r="AM9" i="2"/>
  <c r="AN36" i="12"/>
  <c r="AQ90" i="2"/>
  <c r="AJ28" i="2"/>
  <c r="AJ25" i="2"/>
  <c r="AI28" i="2"/>
  <c r="AI25" i="2"/>
  <c r="BD23" i="12"/>
  <c r="BD24" i="12" s="1"/>
  <c r="AP21" i="12"/>
  <c r="AO33" i="12"/>
  <c r="AO34" i="12" s="1"/>
  <c r="BD34" i="12" s="1"/>
  <c r="AO24" i="12"/>
  <c r="AK24" i="2"/>
  <c r="BB24" i="2" s="1"/>
  <c r="AK21" i="2"/>
  <c r="BD14" i="2"/>
  <c r="BH14" i="2" s="1"/>
  <c r="BC41" i="12"/>
  <c r="BG50" i="2"/>
  <c r="BG51" i="2" s="1"/>
  <c r="AZ51" i="2"/>
  <c r="BB52" i="4"/>
  <c r="BF52" i="4" s="1"/>
  <c r="BB60" i="7"/>
  <c r="BE47" i="12"/>
  <c r="BB21" i="2"/>
  <c r="AO90" i="2"/>
  <c r="BD18" i="2"/>
  <c r="BH18" i="2" s="1"/>
  <c r="AO94" i="2"/>
  <c r="AL9" i="2"/>
  <c r="AM36" i="12"/>
  <c r="AR50" i="12" l="1"/>
  <c r="BD90" i="2"/>
  <c r="BH90" i="2" s="1"/>
  <c r="AZ53" i="2"/>
  <c r="BD94" i="2"/>
  <c r="BB25" i="2"/>
  <c r="AN9" i="2"/>
  <c r="AO36" i="12"/>
  <c r="BD36" i="12" s="1"/>
  <c r="AI30" i="2"/>
  <c r="AI31" i="2" s="1"/>
  <c r="AM10" i="2"/>
  <c r="AM45" i="2"/>
  <c r="AM91" i="2"/>
  <c r="AF42" i="2"/>
  <c r="AG80" i="2"/>
  <c r="AG82" i="2" s="1"/>
  <c r="AG38" i="2" s="1"/>
  <c r="BE49" i="12"/>
  <c r="BI47" i="12"/>
  <c r="BE50" i="12"/>
  <c r="AP23" i="12"/>
  <c r="BE21" i="12"/>
  <c r="AM37" i="12"/>
  <c r="AM40" i="12"/>
  <c r="AM52" i="12"/>
  <c r="AK28" i="2"/>
  <c r="AK25" i="2"/>
  <c r="BD33" i="12"/>
  <c r="AG51" i="2"/>
  <c r="AL10" i="2"/>
  <c r="AL45" i="2"/>
  <c r="AL91" i="2"/>
  <c r="AJ30" i="2"/>
  <c r="AJ31" i="2" s="1"/>
  <c r="AN40" i="12"/>
  <c r="AN41" i="12" s="1"/>
  <c r="AN37" i="12"/>
  <c r="AN52" i="12"/>
  <c r="BH94" i="2"/>
  <c r="AH32" i="2"/>
  <c r="AH64" i="2"/>
  <c r="AH50" i="2" s="1"/>
  <c r="BA31" i="2"/>
  <c r="AJ64" i="2" l="1"/>
  <c r="AJ72" i="2" s="1"/>
  <c r="AJ81" i="2" s="1"/>
  <c r="AJ32" i="2"/>
  <c r="AL48" i="2"/>
  <c r="AL69" i="2"/>
  <c r="BA50" i="2"/>
  <c r="BA51" i="2" s="1"/>
  <c r="AH51" i="2"/>
  <c r="AK30" i="2"/>
  <c r="AK31" i="2" s="1"/>
  <c r="BI50" i="12"/>
  <c r="BB28" i="2"/>
  <c r="AN10" i="2"/>
  <c r="AN45" i="2"/>
  <c r="AN91" i="2"/>
  <c r="BC91" i="2" s="1"/>
  <c r="AL20" i="2"/>
  <c r="BC10" i="2"/>
  <c r="AL11" i="2"/>
  <c r="AI32" i="2"/>
  <c r="AI64" i="2"/>
  <c r="BA32" i="2"/>
  <c r="BC9" i="2"/>
  <c r="BD37" i="12"/>
  <c r="BD52" i="12"/>
  <c r="AP33" i="12"/>
  <c r="AP24" i="12"/>
  <c r="AQ21" i="12"/>
  <c r="AQ23" i="12" s="1"/>
  <c r="AM69" i="2"/>
  <c r="AM48" i="2"/>
  <c r="AH72" i="2"/>
  <c r="AH81" i="2" s="1"/>
  <c r="BA81" i="2" s="1"/>
  <c r="BA64" i="2"/>
  <c r="AM41" i="12"/>
  <c r="AH80" i="2"/>
  <c r="AG42" i="2"/>
  <c r="AM11" i="2"/>
  <c r="AM20" i="2"/>
  <c r="AO40" i="12"/>
  <c r="AO41" i="12" s="1"/>
  <c r="AO37" i="12"/>
  <c r="AO52" i="12"/>
  <c r="AH82" i="2" l="1"/>
  <c r="AH38" i="2" s="1"/>
  <c r="AK32" i="2"/>
  <c r="AK64" i="2"/>
  <c r="AK72" i="2" s="1"/>
  <c r="AK81" i="2" s="1"/>
  <c r="BB31" i="2"/>
  <c r="BA72" i="2"/>
  <c r="BA75" i="2" s="1"/>
  <c r="BA78" i="2" s="1"/>
  <c r="AM21" i="2"/>
  <c r="AM24" i="2"/>
  <c r="BA82" i="2"/>
  <c r="BB80" i="2" s="1"/>
  <c r="AQ33" i="12"/>
  <c r="AQ34" i="12" s="1"/>
  <c r="AQ24" i="12"/>
  <c r="AR21" i="12"/>
  <c r="AR23" i="12" s="1"/>
  <c r="AI80" i="2"/>
  <c r="BA38" i="2"/>
  <c r="BA42" i="2" s="1"/>
  <c r="AH42" i="2"/>
  <c r="AI72" i="2"/>
  <c r="AI81" i="2" s="1"/>
  <c r="BB64" i="2"/>
  <c r="BB72" i="2" s="1"/>
  <c r="BB75" i="2" s="1"/>
  <c r="BB78" i="2" s="1"/>
  <c r="BD40" i="12"/>
  <c r="BB30" i="2"/>
  <c r="AN69" i="2"/>
  <c r="BC69" i="2" s="1"/>
  <c r="AN48" i="2"/>
  <c r="BC45" i="2"/>
  <c r="BC48" i="2" s="1"/>
  <c r="AL24" i="2"/>
  <c r="AL21" i="2"/>
  <c r="AP34" i="12"/>
  <c r="BC11" i="2"/>
  <c r="AN11" i="2"/>
  <c r="AN20" i="2"/>
  <c r="BC20" i="2" s="1"/>
  <c r="AI50" i="2"/>
  <c r="AI82" i="2" l="1"/>
  <c r="AI38" i="2" s="1"/>
  <c r="AI42" i="2" s="1"/>
  <c r="BC21" i="2"/>
  <c r="AL25" i="2"/>
  <c r="AL28" i="2"/>
  <c r="BB81" i="2"/>
  <c r="BB82" i="2" s="1"/>
  <c r="BC80" i="2" s="1"/>
  <c r="BB32" i="2"/>
  <c r="AP9" i="2"/>
  <c r="AQ36" i="12"/>
  <c r="AJ50" i="2"/>
  <c r="AI51" i="2"/>
  <c r="AR33" i="12"/>
  <c r="AR24" i="12"/>
  <c r="BE23" i="12"/>
  <c r="AN24" i="2"/>
  <c r="BC24" i="2" s="1"/>
  <c r="AN21" i="2"/>
  <c r="AO9" i="2"/>
  <c r="AP36" i="12"/>
  <c r="BD41" i="12"/>
  <c r="AM28" i="2"/>
  <c r="AM25" i="2"/>
  <c r="AJ80" i="2" l="1"/>
  <c r="AJ82" i="2" s="1"/>
  <c r="AJ38" i="2" s="1"/>
  <c r="AK80" i="2" s="1"/>
  <c r="AK82" i="2" s="1"/>
  <c r="AK38" i="2" s="1"/>
  <c r="BE24" i="12"/>
  <c r="BI23" i="12"/>
  <c r="BI24" i="12" s="1"/>
  <c r="AO10" i="2"/>
  <c r="AO45" i="2"/>
  <c r="AO91" i="2"/>
  <c r="BC25" i="2"/>
  <c r="AK50" i="2"/>
  <c r="AJ51" i="2"/>
  <c r="AM30" i="2"/>
  <c r="AM31" i="2" s="1"/>
  <c r="AR34" i="12"/>
  <c r="BE33" i="12"/>
  <c r="BI33" i="12" s="1"/>
  <c r="AQ37" i="12"/>
  <c r="AQ40" i="12"/>
  <c r="AQ41" i="12" s="1"/>
  <c r="AQ52" i="12"/>
  <c r="AP37" i="12"/>
  <c r="AP40" i="12"/>
  <c r="AP52" i="12"/>
  <c r="AN28" i="2"/>
  <c r="AN25" i="2"/>
  <c r="AP10" i="2"/>
  <c r="AP45" i="2"/>
  <c r="AP91" i="2"/>
  <c r="AL30" i="2"/>
  <c r="AJ42" i="2" l="1"/>
  <c r="AM32" i="2"/>
  <c r="AM64" i="2"/>
  <c r="AM72" i="2" s="1"/>
  <c r="AM81" i="2" s="1"/>
  <c r="BB38" i="2"/>
  <c r="BB42" i="2" s="1"/>
  <c r="AL80" i="2"/>
  <c r="AK42" i="2"/>
  <c r="AL31" i="2"/>
  <c r="BB50" i="2"/>
  <c r="BB51" i="2" s="1"/>
  <c r="AK51" i="2"/>
  <c r="AN30" i="2"/>
  <c r="BC30" i="2" s="1"/>
  <c r="AP20" i="2"/>
  <c r="AP11" i="2"/>
  <c r="AP41" i="12"/>
  <c r="AQ9" i="2"/>
  <c r="AR36" i="12"/>
  <c r="BE34" i="12"/>
  <c r="BI34" i="12" s="1"/>
  <c r="AO11" i="2"/>
  <c r="AO20" i="2"/>
  <c r="BC28" i="2"/>
  <c r="AP48" i="2"/>
  <c r="AP69" i="2"/>
  <c r="AO69" i="2"/>
  <c r="AO48" i="2"/>
  <c r="AN31" i="2" l="1"/>
  <c r="AN64" i="2"/>
  <c r="AN72" i="2" s="1"/>
  <c r="AN81" i="2" s="1"/>
  <c r="AN32" i="2"/>
  <c r="AO24" i="2"/>
  <c r="AO21" i="2"/>
  <c r="AR40" i="12"/>
  <c r="AR37" i="12"/>
  <c r="AR52" i="12"/>
  <c r="BE36" i="12"/>
  <c r="BC31" i="2"/>
  <c r="AL32" i="2"/>
  <c r="AL64" i="2"/>
  <c r="AQ10" i="2"/>
  <c r="AQ45" i="2"/>
  <c r="AQ91" i="2"/>
  <c r="BD91" i="2" s="1"/>
  <c r="BH91" i="2" s="1"/>
  <c r="BD9" i="2"/>
  <c r="BH9" i="2" s="1"/>
  <c r="AP21" i="2"/>
  <c r="AP24" i="2"/>
  <c r="BE37" i="12" l="1"/>
  <c r="BE52" i="12"/>
  <c r="BI36" i="12"/>
  <c r="AL72" i="2"/>
  <c r="AL81" i="2" s="1"/>
  <c r="BC64" i="2"/>
  <c r="AL50" i="2"/>
  <c r="AP25" i="2"/>
  <c r="AP28" i="2"/>
  <c r="BD45" i="2"/>
  <c r="AQ48" i="2"/>
  <c r="AQ69" i="2"/>
  <c r="BD69" i="2" s="1"/>
  <c r="BH69" i="2" s="1"/>
  <c r="AO25" i="2"/>
  <c r="AO28" i="2"/>
  <c r="AQ20" i="2"/>
  <c r="AQ11" i="2"/>
  <c r="BD10" i="2"/>
  <c r="BC32" i="2"/>
  <c r="AR41" i="12"/>
  <c r="BE40" i="12"/>
  <c r="AP30" i="2" l="1"/>
  <c r="AP31" i="2" s="1"/>
  <c r="BC81" i="2"/>
  <c r="AL82" i="2"/>
  <c r="AL38" i="2" s="1"/>
  <c r="AQ21" i="2"/>
  <c r="AQ24" i="2"/>
  <c r="BD20" i="2"/>
  <c r="BI37" i="12"/>
  <c r="BI52" i="12"/>
  <c r="AO30" i="2"/>
  <c r="AO31" i="2" s="1"/>
  <c r="AM50" i="2"/>
  <c r="AL51" i="2"/>
  <c r="BE41" i="12"/>
  <c r="BI40" i="12"/>
  <c r="BI41" i="12" s="1"/>
  <c r="BD11" i="2"/>
  <c r="BH10" i="2"/>
  <c r="BH11" i="2" s="1"/>
  <c r="BD48" i="2"/>
  <c r="BH45" i="2"/>
  <c r="BH48" i="2" s="1"/>
  <c r="BC72" i="2"/>
  <c r="BC75" i="2" s="1"/>
  <c r="BC78" i="2" s="1"/>
  <c r="AP32" i="2" l="1"/>
  <c r="AP64" i="2"/>
  <c r="AP72" i="2" s="1"/>
  <c r="AP81" i="2" s="1"/>
  <c r="BC82" i="2"/>
  <c r="BD80" i="2" s="1"/>
  <c r="AM80" i="2"/>
  <c r="AM82" i="2" s="1"/>
  <c r="AM38" i="2" s="1"/>
  <c r="AL42" i="2"/>
  <c r="AO64" i="2"/>
  <c r="AO32" i="2"/>
  <c r="BD21" i="2"/>
  <c r="BH20" i="2"/>
  <c r="BH21" i="2" s="1"/>
  <c r="AN50" i="2"/>
  <c r="AM51" i="2"/>
  <c r="AQ28" i="2"/>
  <c r="AQ25" i="2"/>
  <c r="BD24" i="2"/>
  <c r="BD25" i="2" l="1"/>
  <c r="BH24" i="2"/>
  <c r="BH25" i="2" s="1"/>
  <c r="AM42" i="2"/>
  <c r="AN80" i="2"/>
  <c r="AN82" i="2" s="1"/>
  <c r="AN38" i="2" s="1"/>
  <c r="AQ30" i="2"/>
  <c r="BD30" i="2" s="1"/>
  <c r="BH30" i="2" s="1"/>
  <c r="BD28" i="2"/>
  <c r="BH28" i="2" s="1"/>
  <c r="BC50" i="2"/>
  <c r="BC51" i="2" s="1"/>
  <c r="AO50" i="2"/>
  <c r="AN51" i="2"/>
  <c r="AO72" i="2"/>
  <c r="AO81" i="2" s="1"/>
  <c r="AO80" i="2" l="1"/>
  <c r="AO82" i="2" s="1"/>
  <c r="AO38" i="2" s="1"/>
  <c r="BC38" i="2"/>
  <c r="BC42" i="2" s="1"/>
  <c r="AN42" i="2"/>
  <c r="AP50" i="2"/>
  <c r="AO51" i="2"/>
  <c r="AQ31" i="2"/>
  <c r="AQ32" i="2" l="1"/>
  <c r="AQ64" i="2"/>
  <c r="BD31" i="2"/>
  <c r="AP80" i="2"/>
  <c r="AP82" i="2" s="1"/>
  <c r="AP38" i="2" s="1"/>
  <c r="AO42" i="2"/>
  <c r="AQ50" i="2"/>
  <c r="AP51" i="2"/>
  <c r="BD32" i="2" l="1"/>
  <c r="BH31" i="2"/>
  <c r="BH32" i="2" s="1"/>
  <c r="AQ80" i="2"/>
  <c r="AP42" i="2"/>
  <c r="BD50" i="2"/>
  <c r="AQ51" i="2"/>
  <c r="AQ72" i="2"/>
  <c r="AQ81" i="2" s="1"/>
  <c r="BD81" i="2" s="1"/>
  <c r="BD64" i="2"/>
  <c r="BD72" i="2" l="1"/>
  <c r="BD75" i="2" s="1"/>
  <c r="BD78" i="2" s="1"/>
  <c r="BH64" i="2"/>
  <c r="BH72" i="2" s="1"/>
  <c r="BH75" i="2" s="1"/>
  <c r="BH78" i="2" s="1"/>
  <c r="BH81" i="2"/>
  <c r="BH82" i="2" s="1"/>
  <c r="BD82" i="2"/>
  <c r="AQ82" i="2"/>
  <c r="AQ38" i="2" s="1"/>
  <c r="BH50" i="2"/>
  <c r="BH51" i="2" s="1"/>
  <c r="BD51" i="2"/>
  <c r="AQ42" i="2" l="1"/>
  <c r="BD38" i="2"/>
  <c r="BD42" i="2" l="1"/>
  <c r="BH38" i="2"/>
  <c r="BH4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Joel D. Stewart</author>
  </authors>
  <commentList>
    <comment ref="G8" authorId="0" shapeId="0" xr:uid="{00000000-0006-0000-0500-000001000000}">
      <text>
        <r>
          <rPr>
            <b/>
            <sz val="9"/>
            <color indexed="81"/>
            <rFont val="Tahoma"/>
            <family val="2"/>
          </rPr>
          <t xml:space="preserve">S3 Ventures: </t>
        </r>
        <r>
          <rPr>
            <sz val="9"/>
            <color indexed="81"/>
            <rFont val="Tahoma"/>
            <family val="2"/>
          </rPr>
          <t xml:space="preserve">
If customers only make 1 purchase (i.e. don't pay per seat, per hour, etc.), leave as 1.  
For example, if Company A has 100 employees, it may pay either 
(i) a $100,000 flat rate (fixed, so input "1" here and "$100,000" in cell H9), or 
(ii) a $1,000 per employee rate (variable, so input "100" here, and "$1,000" in cell H9)</t>
        </r>
      </text>
    </comment>
  </commentList>
</comments>
</file>

<file path=xl/sharedStrings.xml><?xml version="1.0" encoding="utf-8"?>
<sst xmlns="http://schemas.openxmlformats.org/spreadsheetml/2006/main" count="467" uniqueCount="258">
  <si>
    <t>x</t>
  </si>
  <si>
    <t>Salaries &amp; Benefits at % of OpEx</t>
  </si>
  <si>
    <t>Total Salaries &amp; Benfits</t>
  </si>
  <si>
    <t>Total Expense</t>
  </si>
  <si>
    <t>Operational Expense / Head</t>
  </si>
  <si>
    <t>Revenue / Head</t>
  </si>
  <si>
    <t>Total Headcount</t>
  </si>
  <si>
    <t>METRICS</t>
  </si>
  <si>
    <t>Ending Cash Balance / Cumulative Cash Needs</t>
  </si>
  <si>
    <t>Change in Cash</t>
  </si>
  <si>
    <t>Beginning Cash Balance</t>
  </si>
  <si>
    <t>Cash Flow From Financing Activities</t>
  </si>
  <si>
    <t>EQUITY INVESTMENT ====&gt;</t>
  </si>
  <si>
    <t>Cash Flow From Investing Activities</t>
  </si>
  <si>
    <t>Capital Expenditures</t>
  </si>
  <si>
    <t>Cash Flow From Operations</t>
  </si>
  <si>
    <t>Changes in Net Working Capital:</t>
  </si>
  <si>
    <t>D&amp;A</t>
  </si>
  <si>
    <t>Net Income</t>
  </si>
  <si>
    <t>CASH FLOW</t>
  </si>
  <si>
    <t>Days Payables Outstanding</t>
  </si>
  <si>
    <t>Balance Sheet Assumptions</t>
  </si>
  <si>
    <t>Total Liabilities &amp; Equity</t>
  </si>
  <si>
    <t>Equity</t>
  </si>
  <si>
    <t>Total Liabilities</t>
  </si>
  <si>
    <t>Other Liabilities</t>
  </si>
  <si>
    <t>Deferred Revenue</t>
  </si>
  <si>
    <t>AP</t>
  </si>
  <si>
    <t>Total Assets</t>
  </si>
  <si>
    <t>Other Assets</t>
  </si>
  <si>
    <t>Fixed Assets</t>
  </si>
  <si>
    <t>AR</t>
  </si>
  <si>
    <t>Cash</t>
  </si>
  <si>
    <t>BALANCE SHEET</t>
  </si>
  <si>
    <t>% margin</t>
  </si>
  <si>
    <t>Tax Expense (-)</t>
  </si>
  <si>
    <t>Pre-Tax Income</t>
  </si>
  <si>
    <t>Interest (Expense) / Income</t>
  </si>
  <si>
    <t>Operating Income (EBIT)</t>
  </si>
  <si>
    <t>Less: Depreciation &amp; Amortization</t>
  </si>
  <si>
    <t>EBITDA</t>
  </si>
  <si>
    <t>Total Operating Expenses</t>
  </si>
  <si>
    <t>Operating Expenses:</t>
  </si>
  <si>
    <t>Gross Profit</t>
  </si>
  <si>
    <t>Cost of Revenue</t>
  </si>
  <si>
    <t>Revenue</t>
  </si>
  <si>
    <t>INCOME STATEMENT</t>
  </si>
  <si>
    <t>SaaS</t>
  </si>
  <si>
    <t>Yearly Summaries</t>
  </si>
  <si>
    <t>Quarterly Summaries</t>
  </si>
  <si>
    <t>Monthly Summaries</t>
  </si>
  <si>
    <t>Financial Model</t>
  </si>
  <si>
    <t>Reporting Summary</t>
  </si>
  <si>
    <t>Expense</t>
  </si>
  <si>
    <t>OTHER EXPENSES</t>
  </si>
  <si>
    <t>/ month</t>
  </si>
  <si>
    <t>Other</t>
  </si>
  <si>
    <t>/ FTE / month</t>
  </si>
  <si>
    <t>Standard T&amp;E</t>
  </si>
  <si>
    <t>T&amp;E</t>
  </si>
  <si>
    <t>Cell Phones</t>
  </si>
  <si>
    <t>/ New FTE</t>
  </si>
  <si>
    <t>Computer</t>
  </si>
  <si>
    <t>EQUIPMENT &amp; TELECOM</t>
  </si>
  <si>
    <t>Software License</t>
  </si>
  <si>
    <t>DUES &amp; SUBSCRIPTIONS</t>
  </si>
  <si>
    <t>Monthly Expense</t>
  </si>
  <si>
    <t>CONTRACTORS</t>
  </si>
  <si>
    <t>Commissions</t>
  </si>
  <si>
    <t>Benefits &amp; Taxes</t>
  </si>
  <si>
    <t>Salaries</t>
  </si>
  <si>
    <t>PAYROLL</t>
  </si>
  <si>
    <t>HEADCOUNT</t>
  </si>
  <si>
    <t>Sales Expenses</t>
  </si>
  <si>
    <t>Lead Gen</t>
  </si>
  <si>
    <t>\</t>
  </si>
  <si>
    <t xml:space="preserve"> / month</t>
  </si>
  <si>
    <t>Online Advertising</t>
  </si>
  <si>
    <t xml:space="preserve">SEO </t>
  </si>
  <si>
    <t>ONLINE MARKETING</t>
  </si>
  <si>
    <t>Other Collateral</t>
  </si>
  <si>
    <t xml:space="preserve"> / quarter</t>
  </si>
  <si>
    <t>Tradeshows</t>
  </si>
  <si>
    <t>TRADESHOWS</t>
  </si>
  <si>
    <t>License / Subscription</t>
  </si>
  <si>
    <t>PR Firm</t>
  </si>
  <si>
    <t>Marketing Expenses</t>
  </si>
  <si>
    <t>/ year</t>
  </si>
  <si>
    <t>Source Control</t>
  </si>
  <si>
    <t>Bug Tracking</t>
  </si>
  <si>
    <t>Research &amp; Development Expenses</t>
  </si>
  <si>
    <t>Office Supplies</t>
  </si>
  <si>
    <t>Utilities</t>
  </si>
  <si>
    <t>Rent</t>
  </si>
  <si>
    <t>OFFICE</t>
  </si>
  <si>
    <t>D&amp;O</t>
  </si>
  <si>
    <t>E&amp;O</t>
  </si>
  <si>
    <t>General Liability</t>
  </si>
  <si>
    <t>INSURANCE</t>
  </si>
  <si>
    <t>Miscellaneous Equipment</t>
  </si>
  <si>
    <t>Corporate Internet</t>
  </si>
  <si>
    <t>Corporate Landline / VOIP</t>
  </si>
  <si>
    <t>Monthly Subscription</t>
  </si>
  <si>
    <t>Legal - General Corporate</t>
  </si>
  <si>
    <t>Legal - Transacton</t>
  </si>
  <si>
    <t>Legal - IP</t>
  </si>
  <si>
    <t>Valuation</t>
  </si>
  <si>
    <t>Tax &amp; Audit / Review</t>
  </si>
  <si>
    <t>Outsourced Finance</t>
  </si>
  <si>
    <t>General &amp; Administrative Expenses</t>
  </si>
  <si>
    <t>Total</t>
  </si>
  <si>
    <t>HEADCOUNT SUMMARY</t>
  </si>
  <si>
    <t>Total Comp / FTE</t>
  </si>
  <si>
    <t>Fully Loaded Comp</t>
  </si>
  <si>
    <t>Taxes</t>
  </si>
  <si>
    <t>Benefits</t>
  </si>
  <si>
    <t>Headcount</t>
  </si>
  <si>
    <t>TOTAL STAFFING EXPENSE</t>
  </si>
  <si>
    <t>-</t>
  </si>
  <si>
    <t>Accounting</t>
  </si>
  <si>
    <t>Controller</t>
  </si>
  <si>
    <t>Admin</t>
  </si>
  <si>
    <t>CFO</t>
  </si>
  <si>
    <t>CTO</t>
  </si>
  <si>
    <t>CEO</t>
  </si>
  <si>
    <t>G&amp;A</t>
  </si>
  <si>
    <t>QA</t>
  </si>
  <si>
    <t>Operations Manager</t>
  </si>
  <si>
    <t>R&amp;D</t>
  </si>
  <si>
    <t>Event Coordinator</t>
  </si>
  <si>
    <t>Product Manager</t>
  </si>
  <si>
    <t>Community Manager</t>
  </si>
  <si>
    <t>Marcomm Manager</t>
  </si>
  <si>
    <t>VP Product</t>
  </si>
  <si>
    <t>VP Marketing</t>
  </si>
  <si>
    <t>MARKETING</t>
  </si>
  <si>
    <t>Sales Rep</t>
  </si>
  <si>
    <t>Sales Engineer</t>
  </si>
  <si>
    <t>Sales Support</t>
  </si>
  <si>
    <t>VP Sales</t>
  </si>
  <si>
    <t>SALES</t>
  </si>
  <si>
    <t>Start</t>
  </si>
  <si>
    <t>Ann Salary</t>
  </si>
  <si>
    <t>Title</t>
  </si>
  <si>
    <t>First Name</t>
  </si>
  <si>
    <t>Last Name</t>
  </si>
  <si>
    <t>Annnual Raise</t>
  </si>
  <si>
    <t>Broad Assumptions</t>
  </si>
  <si>
    <t>Staffing Model</t>
  </si>
  <si>
    <t>Actual vs. Budget Variance Template</t>
  </si>
  <si>
    <t>Variance 
Report</t>
  </si>
  <si>
    <t>Variance</t>
  </si>
  <si>
    <t>Variance 
Description</t>
  </si>
  <si>
    <t>Actual 
YTD</t>
  </si>
  <si>
    <t>Budget 
YTD</t>
  </si>
  <si>
    <t>Variance 
YTD</t>
  </si>
  <si>
    <t>Expenses</t>
  </si>
  <si>
    <t>[Describe reason for variance here]</t>
  </si>
  <si>
    <t>Operating Expenses</t>
  </si>
  <si>
    <t>Notes:</t>
  </si>
  <si>
    <t xml:space="preserve">Actual - Actual monthly results </t>
  </si>
  <si>
    <t>Budget - Monthly value decided on at the beginning of the year and approved by the BOD</t>
  </si>
  <si>
    <t>Waterfall Chart Templates</t>
  </si>
  <si>
    <t>Year:</t>
  </si>
  <si>
    <t>Cash on Hand</t>
  </si>
  <si>
    <t>Actual</t>
  </si>
  <si>
    <t>Variance from Plan</t>
  </si>
  <si>
    <t>Bookings</t>
  </si>
  <si>
    <t>YTD</t>
  </si>
  <si>
    <t>YTD Plan</t>
  </si>
  <si>
    <t>% of YTD Plan</t>
  </si>
  <si>
    <t>MRR</t>
  </si>
  <si>
    <t>Opex</t>
  </si>
  <si>
    <t>GAAP Revenue</t>
  </si>
  <si>
    <t>Total Cash Revenue</t>
  </si>
  <si>
    <t>Total Customers Billed</t>
  </si>
  <si>
    <t>CUSTOMERS BILLED</t>
  </si>
  <si>
    <t>Annual Billing Matrix</t>
  </si>
  <si>
    <t>Quarterly Billing Matrix</t>
  </si>
  <si>
    <t>Monthly Billing Matrix</t>
  </si>
  <si>
    <t>BOTTOM SECTION FOR CALCULATIONS BASED ON YOUR CHOSEN BILLING CYCLE</t>
  </si>
  <si>
    <t>Annual Trailing CAC/New Customer</t>
  </si>
  <si>
    <t xml:space="preserve">n/a </t>
  </si>
  <si>
    <t>Quarterly Trailing CAC/New Customer</t>
  </si>
  <si>
    <t>Sales &amp; Marketing Spend</t>
  </si>
  <si>
    <t>Contribution</t>
  </si>
  <si>
    <t>New Acct Commissions</t>
  </si>
  <si>
    <t>Total COGS</t>
  </si>
  <si>
    <t>Recurring Costs</t>
  </si>
  <si>
    <t>Non-Recurring Costs</t>
  </si>
  <si>
    <t>Note: Recurring Revenue (Cash Basis)</t>
  </si>
  <si>
    <t>Total GAAP Revenue</t>
  </si>
  <si>
    <t>Recurring Revenue (GAAP)</t>
  </si>
  <si>
    <t>Non-Recurring Revenue</t>
  </si>
  <si>
    <t>MoM growth (%)</t>
  </si>
  <si>
    <t>Ending Customers</t>
  </si>
  <si>
    <t>New Customers</t>
  </si>
  <si>
    <t>Beginning Customers</t>
  </si>
  <si>
    <t>Monthly Recurring Cost per Customer</t>
  </si>
  <si>
    <t>One-time Service Cost per New Customer</t>
  </si>
  <si>
    <t>One-Time Revenue (ie Setup Fees) / New Customer</t>
  </si>
  <si>
    <t>COST OF GOODS</t>
  </si>
  <si>
    <t>Recurring Revenue / Customer / Period</t>
  </si>
  <si>
    <t>If Billed Annually</t>
  </si>
  <si>
    <t>If Billed Quarterly</t>
  </si>
  <si>
    <t>If Billed Monthly</t>
  </si>
  <si>
    <t>Annual Billings per Customer</t>
  </si>
  <si>
    <t>Price per user/seat per year</t>
  </si>
  <si>
    <t>Annual Recurring Units (Seats, Users, Hours, etc, if any)</t>
  </si>
  <si>
    <t>Annually</t>
  </si>
  <si>
    <t>CHOOSE YOUR BILLING PERIOD ====&gt;&gt;&gt;&gt;&gt;&gt;&gt;</t>
  </si>
  <si>
    <t>Key Assumptions</t>
  </si>
  <si>
    <t>Quarterly</t>
  </si>
  <si>
    <t>SaaS Revenue Model</t>
  </si>
  <si>
    <t>Monthly</t>
  </si>
  <si>
    <t>Billing Toggle</t>
  </si>
  <si>
    <t>Marketing Analyst</t>
  </si>
  <si>
    <t>Architect</t>
  </si>
  <si>
    <t>Developer</t>
  </si>
  <si>
    <t xml:space="preserve">Dev Ops </t>
  </si>
  <si>
    <t>Data Scientist</t>
  </si>
  <si>
    <t xml:space="preserve">VP Engineering </t>
  </si>
  <si>
    <t>FP&amp;A Analyst</t>
  </si>
  <si>
    <t>Cells in BLUE are inputs</t>
  </si>
  <si>
    <t>Cells in BLACK are formulas, and should not be altered</t>
  </si>
  <si>
    <t>Lightly shaded cells are drivers, and should be changed to match your business</t>
  </si>
  <si>
    <t>Total Cash / Funding Needs can be found on the 'Model &amp; Metrics' tab, line 80</t>
  </si>
  <si>
    <t>All Staffing decisions should be input on the Staffing tab, which flows through each functional tab</t>
  </si>
  <si>
    <t>Please note: compensation numbers are place holders and not S3's view of market</t>
  </si>
  <si>
    <t>SaaS Operating Model Template</t>
  </si>
  <si>
    <t>Sales Expense</t>
  </si>
  <si>
    <t>Marketing Expense</t>
  </si>
  <si>
    <t>R&amp;D Expense</t>
  </si>
  <si>
    <t>G&amp;A Expense</t>
  </si>
  <si>
    <t>Trials Expense (Medical Devices Only)</t>
  </si>
  <si>
    <t>Sales &amp; Marketing Payback Period</t>
  </si>
  <si>
    <t>S3 Ventures “Operating Model Template” notes:</t>
  </si>
  <si>
    <t>There are five operating model templates from which to choose from, depending on your company’s business model: Enterprise SaaS, Enterprise License Software, Medical Device, Consumer SaaS, and Consumer Marketplace companies.</t>
  </si>
  <si>
    <t>All inputs (business drivers) are in blue and shaded – everything else will auto-populate.</t>
  </si>
  <si>
    <t>Start with the staffing tab and then work through the departments.  As most of the cost of software and medical device businesses is people, the timing and level of hires will be the largest cost drivers in the business.</t>
  </si>
  <si>
    <t>In each department, we attempted to capture the typical cost buckets for most startups.  If you have other cost categories or line items, you can add rows or drop them into the blank rows.</t>
  </si>
  <si>
    <t>The revenue and cost of goods in the Income Statement comes from the green “Revenue” tab.</t>
  </si>
  <si>
    <t>While we attempted to provide a template for some basic business models, the revenue drivers in your business will likely be different than the simplistic view we have used in this model.  Please add tabs as you see fit and link them either to the existing revenue tab or directly into the ‘Income Statement’ tab. It is important to understand the real business drivers of revenue for your company and incorporate those into this model.</t>
  </si>
  <si>
    <t>Equity investments are an input in the Cash Flow statement.</t>
  </si>
  <si>
    <t>At S3, we look at a handful of metrics that are remarkably consistent across the companies in which we invest. If you are out of these ranges, you may want to revisit your estimates.</t>
  </si>
  <si>
    <t>For enterprise SaaS and enterprise license software companies:</t>
  </si>
  <si>
    <t>Total operational expense divided by headcount usually lands at around $15k/head/month +/- $2k.  This variability comes from the type of workforce you have (local vs. offshore, very experienced vs. entry level, etc.).</t>
  </si>
  <si>
    <t>Salaries and Wages are 60%-75% of total operational expense.</t>
  </si>
  <si>
    <t>Gross margins are 90%+.</t>
  </si>
  <si>
    <t>Months Sales Outstanding</t>
  </si>
  <si>
    <t>Days Sales Outstanding</t>
  </si>
  <si>
    <t>Total Revenue (Cash Basis)</t>
  </si>
  <si>
    <t>A/R Balance</t>
  </si>
  <si>
    <t>Version 2020.04</t>
  </si>
  <si>
    <t>Budget 
2020</t>
  </si>
  <si>
    <t>Actual
Mar-20</t>
  </si>
  <si>
    <t>Budget
Mar-20</t>
  </si>
  <si>
    <t xml:space="preserve">These materials and the information provided herein are (i) for informational and discussion purposes only and are not intended to be, and shall not be regarded or construed as, a recommendation for a transaction or investment or financial, tax, legal, or other advice of any kind, and (ii) subject to various disclaimers and limitations that are set forth in our Terms of Use, which are available here: https://www.s3vc.com/terms-of-use. By accessing these materials and the information provided herein, you agree to our Terms of Use, including, without limitation, all of the disclaimers and limitations set forth therein.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</si>
</sst>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_);\(#,##0\);&quot;-- &quot;"/>
    <numFmt numFmtId="166" formatCode="0.0%"/>
    <numFmt numFmtId="167" formatCode="0.0%_);\(0.0%\);0.0%_);@_)"/>
    <numFmt numFmtId="168" formatCode="_(&quot;$&quot;* #,##0_);_(&quot;$&quot;* \(#,##0\);_(&quot;$&quot;* &quot;-&quot;??_);_(@_)"/>
    <numFmt numFmtId="169" formatCode="&quot;$&quot;#,##0_);\(&quot;$&quot;#,##0\);&quot;-- &quot;"/>
    <numFmt numFmtId="170" formatCode="#,##0_);\(#,##0\);&quot;-  &quot;"/>
    <numFmt numFmtId="171" formatCode="&quot;$&quot;#,##0_);\(&quot;$&quot;#,##0\);&quot;- &quot;"/>
    <numFmt numFmtId="172" formatCode="&quot;$&quot;#,##0_);\(&quot;$&quot;#,##0\);&quot;-&quot;"/>
    <numFmt numFmtId="173" formatCode="#,##0_);\(#,##0\);&quot;- &quot;"/>
    <numFmt numFmtId="174" formatCode="[$-409]mmm\-yy;@"/>
    <numFmt numFmtId="175" formatCode="0_);\(0\)"/>
    <numFmt numFmtId="176" formatCode="_(* #,##0_);_(* \(#,##0\);_(* &quot;--&quot;??_);_(@_)"/>
    <numFmt numFmtId="177" formatCode="#"/>
    <numFmt numFmtId="178" formatCode="&quot;Q&quot;#"/>
    <numFmt numFmtId="179" formatCode="&quot;$&quot;#,##0_);\(&quot;$&quot;#,##0\);&quot;-  &quot;"/>
    <numFmt numFmtId="180" formatCode="0.00%_);\(0.00%\);0.00%_);@_)"/>
    <numFmt numFmtId="181" formatCode="yyyy"/>
    <numFmt numFmtId="182" formatCode="_(* #,##0.0_);_(* \(#,##0.0\);_(* &quot;-&quot;??_);_(@_)"/>
    <numFmt numFmtId="183" formatCode="0%_);\(0%\);0%_);@_)"/>
    <numFmt numFmtId="184" formatCode="_([$$-409]* #,##0_);_([$$-409]* \(#,##0\);_([$$-409]* &quot;-&quot;??_);_(@_)"/>
    <numFmt numFmtId="185" formatCode="0.000"/>
  </numFmts>
  <fonts count="43">
    <font>
      <sz val="11"/>
      <color theme="1"/>
      <name val="Calibri"/>
      <family val="2"/>
      <scheme val="minor"/>
    </font>
    <font>
      <sz val="11"/>
      <color theme="1"/>
      <name val="Calibri"/>
      <family val="2"/>
      <scheme val="minor"/>
    </font>
    <font>
      <sz val="10"/>
      <name val="Verdana"/>
      <family val="2"/>
    </font>
    <font>
      <sz val="10"/>
      <name val="Times New Roman"/>
      <family val="1"/>
    </font>
    <font>
      <b/>
      <sz val="10"/>
      <name val="Times New Roman"/>
      <family val="1"/>
    </font>
    <font>
      <i/>
      <sz val="10"/>
      <name val="Times New Roman"/>
      <family val="1"/>
    </font>
    <font>
      <b/>
      <sz val="10"/>
      <color theme="0"/>
      <name val="Times New Roman"/>
      <family val="1"/>
    </font>
    <font>
      <b/>
      <sz val="10"/>
      <color rgb="FF0000FF"/>
      <name val="Times New Roman"/>
      <family val="1"/>
    </font>
    <font>
      <sz val="10"/>
      <color rgb="FF0000FF"/>
      <name val="Times New Roman"/>
      <family val="1"/>
    </font>
    <font>
      <b/>
      <u/>
      <sz val="10"/>
      <name val="Times New Roman"/>
      <family val="1"/>
    </font>
    <font>
      <b/>
      <sz val="10"/>
      <color rgb="FFFF0000"/>
      <name val="Times New Roman"/>
      <family val="1"/>
    </font>
    <font>
      <sz val="10"/>
      <color theme="0"/>
      <name val="Times New Roman"/>
      <family val="1"/>
    </font>
    <font>
      <b/>
      <i/>
      <sz val="10"/>
      <name val="Times New Roman"/>
      <family val="1"/>
    </font>
    <font>
      <sz val="10"/>
      <color theme="4" tint="0.79998168889431442"/>
      <name val="Times New Roman"/>
      <family val="1"/>
    </font>
    <font>
      <sz val="10"/>
      <color theme="1"/>
      <name val="Times New Roman"/>
      <family val="1"/>
    </font>
    <font>
      <b/>
      <sz val="14"/>
      <name val="Times New Roman"/>
      <family val="1"/>
    </font>
    <font>
      <b/>
      <sz val="14"/>
      <color theme="0"/>
      <name val="Times New Roman"/>
      <family val="1"/>
    </font>
    <font>
      <sz val="10"/>
      <color indexed="8"/>
      <name val="Times New Roman"/>
      <family val="1"/>
    </font>
    <font>
      <sz val="10"/>
      <color theme="4"/>
      <name val="Times New Roman"/>
      <family val="1"/>
    </font>
    <font>
      <b/>
      <sz val="11"/>
      <color theme="1"/>
      <name val="Arial"/>
      <family val="2"/>
    </font>
    <font>
      <b/>
      <u/>
      <sz val="11"/>
      <color rgb="FF000000"/>
      <name val="Arial"/>
      <family val="2"/>
    </font>
    <font>
      <sz val="11"/>
      <name val="Arial"/>
      <family val="2"/>
    </font>
    <font>
      <b/>
      <sz val="11"/>
      <name val="Arial"/>
      <family val="2"/>
    </font>
    <font>
      <sz val="11"/>
      <color rgb="FF000000"/>
      <name val="Arial"/>
      <family val="2"/>
    </font>
    <font>
      <b/>
      <sz val="12"/>
      <color theme="1"/>
      <name val="Times New Roman"/>
      <family val="1"/>
    </font>
    <font>
      <sz val="11"/>
      <color theme="1"/>
      <name val="Time "/>
    </font>
    <font>
      <sz val="12"/>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0"/>
      <color theme="0" tint="-0.249977111117893"/>
      <name val="Times New Roman"/>
      <family val="1"/>
    </font>
    <font>
      <i/>
      <sz val="10"/>
      <color theme="1"/>
      <name val="Times New Roman"/>
      <family val="1"/>
    </font>
    <font>
      <i/>
      <sz val="10"/>
      <color rgb="FF0000FF"/>
      <name val="Times New Roman"/>
      <family val="1"/>
    </font>
    <font>
      <i/>
      <sz val="12"/>
      <color rgb="FF0000FF"/>
      <name val="Times New Roman"/>
      <family val="1"/>
    </font>
    <font>
      <sz val="12"/>
      <color rgb="FF0000FF"/>
      <name val="Times New Roman"/>
      <family val="1"/>
    </font>
    <font>
      <sz val="12"/>
      <name val="Times New Roman"/>
      <family val="1"/>
    </font>
    <font>
      <b/>
      <sz val="12"/>
      <name val="Times New Roman"/>
      <family val="1"/>
    </font>
    <font>
      <b/>
      <sz val="9"/>
      <color indexed="81"/>
      <name val="Tahoma"/>
      <family val="2"/>
    </font>
    <font>
      <sz val="9"/>
      <color indexed="81"/>
      <name val="Tahoma"/>
      <family val="2"/>
    </font>
    <font>
      <sz val="24"/>
      <name val="Verdana"/>
      <family val="2"/>
    </font>
    <font>
      <sz val="10"/>
      <color rgb="FF0000FF"/>
      <name val="Verdana"/>
      <family val="2"/>
    </font>
    <font>
      <i/>
      <sz val="10"/>
      <name val="Verdana"/>
      <family val="2"/>
    </font>
    <font>
      <b/>
      <sz val="10"/>
      <name val="Verdana"/>
      <family val="2"/>
    </font>
  </fonts>
  <fills count="14">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C0C0C0"/>
        <bgColor indexed="64"/>
      </patternFill>
    </fill>
    <fill>
      <patternFill patternType="solid">
        <fgColor theme="8" tint="0.79998168889431442"/>
        <bgColor indexed="64"/>
      </patternFill>
    </fill>
    <fill>
      <patternFill patternType="solid">
        <fgColor theme="4" tint="-0.499984740745262"/>
        <bgColor indexed="64"/>
      </patternFill>
    </fill>
  </fills>
  <borders count="93">
    <border>
      <left/>
      <right/>
      <top/>
      <bottom/>
      <diagonal/>
    </border>
    <border>
      <left/>
      <right/>
      <top/>
      <bottom style="double">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top style="hair">
        <color auto="1"/>
      </top>
      <bottom style="hair">
        <color auto="1"/>
      </bottom>
      <diagonal/>
    </border>
    <border>
      <left style="hair">
        <color auto="1"/>
      </left>
      <right/>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thin">
        <color indexed="64"/>
      </bottom>
      <diagonal/>
    </border>
    <border>
      <left style="hair">
        <color auto="1"/>
      </left>
      <right style="hair">
        <color auto="1"/>
      </right>
      <top/>
      <bottom/>
      <diagonal/>
    </border>
    <border>
      <left style="hair">
        <color auto="1"/>
      </left>
      <right style="hair">
        <color auto="1"/>
      </right>
      <top style="hair">
        <color auto="1"/>
      </top>
      <bottom style="thin">
        <color indexed="64"/>
      </bottom>
      <diagonal/>
    </border>
    <border>
      <left/>
      <right style="hair">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A6A6A6"/>
      </top>
      <bottom style="thin">
        <color rgb="FFA6A6A6"/>
      </bottom>
      <diagonal/>
    </border>
    <border>
      <left/>
      <right/>
      <top style="thin">
        <color rgb="FFA6A6A6"/>
      </top>
      <bottom style="thin">
        <color rgb="FFA6A6A6"/>
      </bottom>
      <diagonal/>
    </border>
    <border>
      <left/>
      <right style="medium">
        <color indexed="64"/>
      </right>
      <top style="thin">
        <color rgb="FFA6A6A6"/>
      </top>
      <bottom style="thin">
        <color rgb="FFA6A6A6"/>
      </bottom>
      <diagonal/>
    </border>
    <border>
      <left style="medium">
        <color indexed="64"/>
      </left>
      <right/>
      <top style="thin">
        <color rgb="FFA6A6A6"/>
      </top>
      <bottom/>
      <diagonal/>
    </border>
    <border>
      <left/>
      <right/>
      <top style="thin">
        <color rgb="FFA6A6A6"/>
      </top>
      <bottom/>
      <diagonal/>
    </border>
    <border>
      <left style="medium">
        <color indexed="64"/>
      </left>
      <right/>
      <top style="thin">
        <color auto="1"/>
      </top>
      <bottom style="thin">
        <color auto="1"/>
      </bottom>
      <diagonal/>
    </border>
    <border>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theme="0" tint="-0.249977111117893"/>
      </bottom>
      <diagonal/>
    </border>
    <border>
      <left style="medium">
        <color indexed="64"/>
      </left>
      <right/>
      <top/>
      <bottom style="thin">
        <color rgb="FFA6A6A6"/>
      </bottom>
      <diagonal/>
    </border>
    <border>
      <left style="medium">
        <color indexed="64"/>
      </left>
      <right/>
      <top style="thin">
        <color theme="0" tint="-0.249977111117893"/>
      </top>
      <bottom style="thin">
        <color theme="0" tint="-0.249977111117893"/>
      </bottom>
      <diagonal/>
    </border>
    <border>
      <left/>
      <right style="medium">
        <color rgb="FF000000"/>
      </right>
      <top style="thin">
        <color rgb="FFA6A6A6"/>
      </top>
      <bottom style="thin">
        <color rgb="FFA6A6A6"/>
      </bottom>
      <diagonal/>
    </border>
    <border>
      <left style="medium">
        <color rgb="FF000000"/>
      </left>
      <right/>
      <top style="thin">
        <color rgb="FFA6A6A6"/>
      </top>
      <bottom style="thin">
        <color rgb="FFA6A6A6"/>
      </bottom>
      <diagonal/>
    </border>
    <border>
      <left style="medium">
        <color indexed="64"/>
      </left>
      <right/>
      <top/>
      <bottom style="thin">
        <color theme="0" tint="-0.249977111117893"/>
      </bottom>
      <diagonal/>
    </border>
    <border>
      <left/>
      <right style="medium">
        <color indexed="64"/>
      </right>
      <top style="thin">
        <color rgb="FFA6A6A6"/>
      </top>
      <bottom/>
      <diagonal/>
    </border>
    <border>
      <left/>
      <right style="thin">
        <color rgb="FFA6A6A6"/>
      </right>
      <top style="thin">
        <color rgb="FFA6A6A6"/>
      </top>
      <bottom/>
      <diagonal/>
    </border>
    <border>
      <left style="thin">
        <color rgb="FFA6A6A6"/>
      </left>
      <right/>
      <top style="thin">
        <color rgb="FFA6A6A6"/>
      </top>
      <bottom style="thin">
        <color rgb="FFA6A6A6"/>
      </bottom>
      <diagonal/>
    </border>
    <border>
      <left style="medium">
        <color indexed="64"/>
      </left>
      <right style="thin">
        <color rgb="FFA6A6A6"/>
      </right>
      <top style="thin">
        <color rgb="FFA6A6A6"/>
      </top>
      <bottom/>
      <diagonal/>
    </border>
    <border>
      <left/>
      <right style="thin">
        <color rgb="FFA6A6A6"/>
      </right>
      <top style="thin">
        <color rgb="FFA6A6A6"/>
      </top>
      <bottom style="thin">
        <color indexed="64"/>
      </bottom>
      <diagonal/>
    </border>
    <border>
      <left style="thin">
        <color rgb="FFA6A6A6"/>
      </left>
      <right style="medium">
        <color indexed="64"/>
      </right>
      <top style="thin">
        <color rgb="FFA6A6A6"/>
      </top>
      <bottom style="thin">
        <color indexed="64"/>
      </bottom>
      <diagonal/>
    </border>
    <border>
      <left/>
      <right/>
      <top style="thin">
        <color auto="1"/>
      </top>
      <bottom style="thin">
        <color theme="0" tint="-0.249977111117893"/>
      </bottom>
      <diagonal/>
    </border>
    <border>
      <left/>
      <right style="medium">
        <color indexed="64"/>
      </right>
      <top style="thin">
        <color auto="1"/>
      </top>
      <bottom style="thin">
        <color theme="0" tint="-0.249977111117893"/>
      </bottom>
      <diagonal/>
    </border>
    <border>
      <left style="medium">
        <color indexed="64"/>
      </left>
      <right/>
      <top style="thin">
        <color theme="0" tint="-0.249977111117893"/>
      </top>
      <bottom style="medium">
        <color indexed="64"/>
      </bottom>
      <diagonal/>
    </border>
    <border>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medium">
        <color indexed="64"/>
      </left>
      <right style="medium">
        <color indexed="64"/>
      </right>
      <top/>
      <bottom style="thin">
        <color auto="1"/>
      </bottom>
      <diagonal/>
    </border>
    <border>
      <left/>
      <right style="medium">
        <color rgb="FF000000"/>
      </right>
      <top/>
      <bottom style="thin">
        <color indexed="64"/>
      </bottom>
      <diagonal/>
    </border>
    <border>
      <left style="medium">
        <color rgb="FF000000"/>
      </left>
      <right/>
      <top/>
      <bottom style="thin">
        <color indexed="64"/>
      </bottom>
      <diagonal/>
    </border>
    <border>
      <left style="medium">
        <color indexed="64"/>
      </left>
      <right style="medium">
        <color indexed="64"/>
      </right>
      <top style="thin">
        <color auto="1"/>
      </top>
      <bottom style="thin">
        <color theme="0" tint="-0.249977111117893"/>
      </bottom>
      <diagonal/>
    </border>
    <border>
      <left/>
      <right/>
      <top/>
      <bottom style="thin">
        <color rgb="FFA6A6A6"/>
      </bottom>
      <diagonal/>
    </border>
    <border>
      <left/>
      <right style="medium">
        <color rgb="FF000000"/>
      </right>
      <top/>
      <bottom style="thin">
        <color rgb="FFA6A6A6"/>
      </bottom>
      <diagonal/>
    </border>
    <border>
      <left style="medium">
        <color rgb="FF000000"/>
      </left>
      <right/>
      <top/>
      <bottom style="thin">
        <color rgb="FFA6A6A6"/>
      </bottom>
      <diagonal/>
    </border>
    <border>
      <left style="medium">
        <color indexed="64"/>
      </left>
      <right style="medium">
        <color indexed="64"/>
      </right>
      <top/>
      <bottom style="thin">
        <color rgb="FFA6A6A6"/>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style="medium">
        <color indexed="64"/>
      </right>
      <top/>
      <bottom style="thin">
        <color theme="0" tint="-0.249977111117893"/>
      </bottom>
      <diagonal/>
    </border>
    <border>
      <left style="medium">
        <color indexed="64"/>
      </left>
      <right style="medium">
        <color indexed="64"/>
      </right>
      <top style="thin">
        <color rgb="FFA6A6A6"/>
      </top>
      <bottom style="thin">
        <color rgb="FFA6A6A6"/>
      </bottom>
      <diagonal/>
    </border>
    <border>
      <left style="thin">
        <color rgb="FFA6A6A6"/>
      </left>
      <right style="medium">
        <color rgb="FF000000"/>
      </right>
      <top style="thin">
        <color rgb="FFA6A6A6"/>
      </top>
      <bottom style="thin">
        <color rgb="FFA6A6A6"/>
      </bottom>
      <diagonal/>
    </border>
    <border>
      <left/>
      <right style="medium">
        <color rgb="FF000000"/>
      </right>
      <top style="thin">
        <color rgb="FFA6A6A6"/>
      </top>
      <bottom/>
      <diagonal/>
    </border>
    <border>
      <left style="thin">
        <color rgb="FFA6A6A6"/>
      </left>
      <right style="medium">
        <color indexed="64"/>
      </right>
      <top style="thin">
        <color rgb="FFA6A6A6"/>
      </top>
      <bottom style="thin">
        <color rgb="FFA6A6A6"/>
      </bottom>
      <diagonal/>
    </border>
    <border>
      <left style="thin">
        <color rgb="FFA6A6A6"/>
      </left>
      <right/>
      <top style="thin">
        <color rgb="FFA6A6A6"/>
      </top>
      <bottom style="thin">
        <color indexed="64"/>
      </bottom>
      <diagonal/>
    </border>
    <border>
      <left style="medium">
        <color indexed="64"/>
      </left>
      <right style="medium">
        <color indexed="64"/>
      </right>
      <top style="thin">
        <color rgb="FFA6A6A6"/>
      </top>
      <bottom style="thin">
        <color indexed="64"/>
      </bottom>
      <diagonal/>
    </border>
    <border>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right/>
      <top/>
      <bottom style="thin">
        <color theme="0" tint="-0.249977111117893"/>
      </bottom>
      <diagonal/>
    </border>
    <border>
      <left/>
      <right style="medium">
        <color indexed="64"/>
      </right>
      <top/>
      <bottom style="thin">
        <color theme="0" tint="-0.249977111117893"/>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rgb="FFA6A6A6"/>
      </bottom>
      <diagonal/>
    </border>
    <border>
      <left style="medium">
        <color indexed="64"/>
      </left>
      <right/>
      <top/>
      <bottom style="medium">
        <color indexed="64"/>
      </bottom>
      <diagonal/>
    </border>
    <border>
      <left style="medium">
        <color indexed="64"/>
      </left>
      <right style="medium">
        <color indexed="64"/>
      </right>
      <top style="thin">
        <color theme="0" tint="-0.249977111117893"/>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auto="1"/>
      </left>
      <right/>
      <top/>
      <bottom/>
      <diagonal/>
    </border>
    <border>
      <left style="hair">
        <color auto="1"/>
      </left>
      <right style="hair">
        <color auto="1"/>
      </right>
      <top style="thin">
        <color indexed="64"/>
      </top>
      <bottom/>
      <diagonal/>
    </border>
    <border>
      <left style="hair">
        <color indexed="64"/>
      </left>
      <right style="hair">
        <color indexed="64"/>
      </right>
      <top style="hair">
        <color indexed="64"/>
      </top>
      <bottom style="medium">
        <color indexed="64"/>
      </bottom>
      <diagonal/>
    </border>
    <border>
      <left/>
      <right style="hair">
        <color auto="1"/>
      </right>
      <top/>
      <bottom/>
      <diagonal/>
    </border>
  </borders>
  <cellStyleXfs count="8">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34">
    <xf numFmtId="0" fontId="0" fillId="0" borderId="0" xfId="0"/>
    <xf numFmtId="0" fontId="3" fillId="0" borderId="0" xfId="1" applyFont="1"/>
    <xf numFmtId="2" fontId="3" fillId="0" borderId="0" xfId="1" applyNumberFormat="1" applyFont="1"/>
    <xf numFmtId="164" fontId="3" fillId="0" borderId="0" xfId="2" applyNumberFormat="1" applyFont="1"/>
    <xf numFmtId="0" fontId="4" fillId="0" borderId="0" xfId="1" applyFont="1"/>
    <xf numFmtId="165" fontId="3" fillId="0" borderId="0" xfId="2" applyNumberFormat="1" applyFont="1"/>
    <xf numFmtId="0" fontId="3" fillId="2" borderId="1" xfId="1" applyFont="1" applyFill="1" applyBorder="1"/>
    <xf numFmtId="0" fontId="3" fillId="0" borderId="1" xfId="1" applyFont="1" applyBorder="1"/>
    <xf numFmtId="2" fontId="3" fillId="0" borderId="1" xfId="1" applyNumberFormat="1" applyFont="1" applyBorder="1"/>
    <xf numFmtId="165" fontId="3" fillId="0" borderId="1" xfId="2" applyNumberFormat="1" applyFont="1" applyBorder="1"/>
    <xf numFmtId="0" fontId="4" fillId="0" borderId="1" xfId="1" applyFont="1" applyBorder="1"/>
    <xf numFmtId="166" fontId="5" fillId="2" borderId="0" xfId="2" applyNumberFormat="1" applyFont="1" applyFill="1" applyBorder="1"/>
    <xf numFmtId="166" fontId="5" fillId="0" borderId="0" xfId="1" applyNumberFormat="1" applyFont="1"/>
    <xf numFmtId="166" fontId="5" fillId="2" borderId="0" xfId="2" applyNumberFormat="1" applyFont="1" applyFill="1"/>
    <xf numFmtId="166" fontId="3" fillId="0" borderId="0" xfId="1" applyNumberFormat="1" applyFont="1"/>
    <xf numFmtId="167" fontId="5" fillId="0" borderId="0" xfId="1" applyNumberFormat="1" applyFont="1" applyFill="1" applyBorder="1" applyAlignment="1">
      <alignment horizontal="right"/>
    </xf>
    <xf numFmtId="168" fontId="3" fillId="2" borderId="0" xfId="3" applyNumberFormat="1" applyFont="1" applyFill="1" applyBorder="1"/>
    <xf numFmtId="168" fontId="3" fillId="0" borderId="0" xfId="1" applyNumberFormat="1" applyFont="1"/>
    <xf numFmtId="168" fontId="3" fillId="2" borderId="0" xfId="2" applyNumberFormat="1" applyFont="1" applyFill="1" applyBorder="1"/>
    <xf numFmtId="168" fontId="3" fillId="2" borderId="0" xfId="2" applyNumberFormat="1" applyFont="1" applyFill="1" applyAlignment="1">
      <alignment horizontal="right"/>
    </xf>
    <xf numFmtId="168" fontId="3" fillId="0" borderId="0" xfId="2" applyNumberFormat="1" applyFont="1"/>
    <xf numFmtId="0" fontId="3" fillId="2" borderId="0" xfId="1" applyFont="1" applyFill="1" applyBorder="1"/>
    <xf numFmtId="169" fontId="3" fillId="2" borderId="0" xfId="2" applyNumberFormat="1" applyFont="1" applyFill="1" applyBorder="1"/>
    <xf numFmtId="0" fontId="3" fillId="2" borderId="0" xfId="1" applyFont="1" applyFill="1"/>
    <xf numFmtId="170" fontId="3" fillId="2" borderId="0" xfId="1" applyNumberFormat="1" applyFont="1" applyFill="1" applyBorder="1"/>
    <xf numFmtId="170" fontId="3" fillId="2" borderId="0" xfId="2" applyNumberFormat="1" applyFont="1" applyFill="1" applyAlignment="1">
      <alignment horizontal="right"/>
    </xf>
    <xf numFmtId="164" fontId="3" fillId="0" borderId="0" xfId="2" applyNumberFormat="1" applyFont="1" applyAlignment="1">
      <alignment horizontal="right"/>
    </xf>
    <xf numFmtId="164" fontId="3" fillId="2" borderId="0" xfId="1" applyNumberFormat="1" applyFont="1" applyFill="1" applyBorder="1"/>
    <xf numFmtId="164" fontId="3" fillId="2" borderId="0" xfId="2" applyNumberFormat="1" applyFont="1" applyFill="1"/>
    <xf numFmtId="49" fontId="6" fillId="3" borderId="2" xfId="1" applyNumberFormat="1" applyFont="1" applyFill="1" applyBorder="1" applyAlignment="1">
      <alignment horizontal="center"/>
    </xf>
    <xf numFmtId="49" fontId="6" fillId="3" borderId="3" xfId="1" applyNumberFormat="1" applyFont="1" applyFill="1" applyBorder="1" applyAlignment="1">
      <alignment horizontal="center"/>
    </xf>
    <xf numFmtId="49" fontId="6" fillId="3" borderId="4" xfId="1" applyNumberFormat="1" applyFont="1" applyFill="1" applyBorder="1" applyAlignment="1">
      <alignment horizontal="left"/>
    </xf>
    <xf numFmtId="0" fontId="3" fillId="0" borderId="0" xfId="1" applyFont="1" applyFill="1" applyBorder="1"/>
    <xf numFmtId="165" fontId="4" fillId="2" borderId="0" xfId="2" applyNumberFormat="1" applyFont="1" applyFill="1" applyBorder="1"/>
    <xf numFmtId="165" fontId="4" fillId="0" borderId="0" xfId="2" applyNumberFormat="1" applyFont="1" applyBorder="1"/>
    <xf numFmtId="169" fontId="3" fillId="2" borderId="1" xfId="2" applyNumberFormat="1" applyFont="1" applyFill="1" applyBorder="1"/>
    <xf numFmtId="168" fontId="4" fillId="2" borderId="5" xfId="2" applyNumberFormat="1" applyFont="1" applyFill="1" applyBorder="1"/>
    <xf numFmtId="168" fontId="4" fillId="0" borderId="5" xfId="2" applyNumberFormat="1" applyFont="1" applyBorder="1"/>
    <xf numFmtId="168" fontId="4" fillId="0" borderId="0" xfId="2" applyNumberFormat="1" applyFont="1" applyBorder="1"/>
    <xf numFmtId="165" fontId="3" fillId="0" borderId="6" xfId="2" applyNumberFormat="1" applyFont="1" applyBorder="1"/>
    <xf numFmtId="0" fontId="3" fillId="0" borderId="6" xfId="1" applyFont="1" applyBorder="1"/>
    <xf numFmtId="0" fontId="4" fillId="0" borderId="6" xfId="1" applyFont="1" applyBorder="1"/>
    <xf numFmtId="165" fontId="3" fillId="2" borderId="0" xfId="1" applyNumberFormat="1" applyFont="1" applyFill="1" applyBorder="1"/>
    <xf numFmtId="168" fontId="3" fillId="2" borderId="5" xfId="2" applyNumberFormat="1" applyFont="1" applyFill="1" applyBorder="1"/>
    <xf numFmtId="168" fontId="3" fillId="0" borderId="5" xfId="2" applyNumberFormat="1" applyFont="1" applyBorder="1"/>
    <xf numFmtId="168" fontId="3" fillId="0" borderId="0" xfId="2" applyNumberFormat="1" applyFont="1" applyBorder="1"/>
    <xf numFmtId="169" fontId="3" fillId="2" borderId="0" xfId="1" applyNumberFormat="1" applyFont="1" applyFill="1" applyBorder="1"/>
    <xf numFmtId="170" fontId="4" fillId="2" borderId="0" xfId="2" applyNumberFormat="1" applyFont="1" applyFill="1" applyAlignment="1">
      <alignment horizontal="right"/>
    </xf>
    <xf numFmtId="165" fontId="7" fillId="4" borderId="7" xfId="2" applyNumberFormat="1" applyFont="1" applyFill="1" applyBorder="1"/>
    <xf numFmtId="165" fontId="7" fillId="4" borderId="8" xfId="2" applyNumberFormat="1" applyFont="1" applyFill="1" applyBorder="1"/>
    <xf numFmtId="0" fontId="4" fillId="4" borderId="6" xfId="1" applyFont="1" applyFill="1" applyBorder="1"/>
    <xf numFmtId="165" fontId="3" fillId="2" borderId="0" xfId="2" applyNumberFormat="1" applyFont="1" applyFill="1"/>
    <xf numFmtId="165" fontId="3" fillId="2" borderId="5" xfId="2" applyNumberFormat="1" applyFont="1" applyFill="1" applyBorder="1"/>
    <xf numFmtId="165" fontId="3" fillId="0" borderId="5" xfId="2" applyNumberFormat="1" applyFont="1" applyBorder="1"/>
    <xf numFmtId="165" fontId="3" fillId="0" borderId="0" xfId="2" applyNumberFormat="1" applyFont="1" applyBorder="1"/>
    <xf numFmtId="165" fontId="8" fillId="0" borderId="0" xfId="2" applyNumberFormat="1" applyFont="1"/>
    <xf numFmtId="165" fontId="8" fillId="0" borderId="6" xfId="2" applyNumberFormat="1" applyFont="1" applyBorder="1"/>
    <xf numFmtId="171" fontId="3" fillId="2" borderId="6" xfId="2" applyNumberFormat="1" applyFont="1" applyFill="1" applyBorder="1"/>
    <xf numFmtId="0" fontId="3" fillId="0" borderId="6" xfId="1" applyFont="1" applyBorder="1" applyAlignment="1">
      <alignment horizontal="left" indent="1"/>
    </xf>
    <xf numFmtId="0" fontId="3" fillId="0" borderId="0" xfId="1" applyFont="1" applyAlignment="1">
      <alignment horizontal="left" indent="1"/>
    </xf>
    <xf numFmtId="171" fontId="3" fillId="2" borderId="0" xfId="2" applyNumberFormat="1" applyFont="1" applyFill="1" applyBorder="1"/>
    <xf numFmtId="172" fontId="3" fillId="2" borderId="0" xfId="1" applyNumberFormat="1" applyFont="1" applyFill="1" applyBorder="1"/>
    <xf numFmtId="165" fontId="8" fillId="4" borderId="9" xfId="2" applyNumberFormat="1" applyFont="1" applyFill="1" applyBorder="1"/>
    <xf numFmtId="165" fontId="8" fillId="4" borderId="10" xfId="2" applyNumberFormat="1" applyFont="1" applyFill="1" applyBorder="1"/>
    <xf numFmtId="0" fontId="9" fillId="0" borderId="0" xfId="1" applyFont="1"/>
    <xf numFmtId="173" fontId="10" fillId="2" borderId="0" xfId="2" applyNumberFormat="1" applyFont="1" applyFill="1"/>
    <xf numFmtId="173" fontId="10" fillId="0" borderId="0" xfId="2" applyNumberFormat="1" applyFont="1"/>
    <xf numFmtId="173" fontId="3" fillId="0" borderId="0" xfId="1" applyNumberFormat="1" applyFont="1"/>
    <xf numFmtId="173" fontId="3" fillId="2" borderId="1" xfId="1" applyNumberFormat="1" applyFont="1" applyFill="1" applyBorder="1"/>
    <xf numFmtId="173" fontId="3" fillId="0" borderId="1" xfId="1" applyNumberFormat="1" applyFont="1" applyBorder="1"/>
    <xf numFmtId="173" fontId="3" fillId="0" borderId="1" xfId="2" applyNumberFormat="1" applyFont="1" applyBorder="1"/>
    <xf numFmtId="168" fontId="4" fillId="0" borderId="0" xfId="1" applyNumberFormat="1" applyFont="1"/>
    <xf numFmtId="165" fontId="8" fillId="4" borderId="11" xfId="2" applyNumberFormat="1" applyFont="1" applyFill="1" applyBorder="1"/>
    <xf numFmtId="165" fontId="3" fillId="2" borderId="0" xfId="1" applyNumberFormat="1" applyFont="1" applyFill="1"/>
    <xf numFmtId="165" fontId="3" fillId="0" borderId="0" xfId="1" applyNumberFormat="1" applyFont="1"/>
    <xf numFmtId="168" fontId="3" fillId="2" borderId="5" xfId="1" applyNumberFormat="1" applyFont="1" applyFill="1" applyBorder="1"/>
    <xf numFmtId="165" fontId="8" fillId="4" borderId="12" xfId="2" applyNumberFormat="1" applyFont="1" applyFill="1" applyBorder="1"/>
    <xf numFmtId="165" fontId="3" fillId="2" borderId="1" xfId="1" applyNumberFormat="1" applyFont="1" applyFill="1" applyBorder="1"/>
    <xf numFmtId="165" fontId="3" fillId="0" borderId="1" xfId="1" applyNumberFormat="1" applyFont="1" applyBorder="1"/>
    <xf numFmtId="168" fontId="4" fillId="2" borderId="5" xfId="1" applyNumberFormat="1" applyFont="1" applyFill="1" applyBorder="1"/>
    <xf numFmtId="169" fontId="3" fillId="2" borderId="6" xfId="2" applyNumberFormat="1" applyFont="1" applyFill="1" applyBorder="1"/>
    <xf numFmtId="164" fontId="3" fillId="2" borderId="0" xfId="2" applyNumberFormat="1" applyFont="1" applyFill="1" applyBorder="1"/>
    <xf numFmtId="0" fontId="6" fillId="0" borderId="0" xfId="1" applyFont="1" applyFill="1" applyBorder="1"/>
    <xf numFmtId="0" fontId="11" fillId="0" borderId="0" xfId="1" applyFont="1" applyFill="1" applyBorder="1"/>
    <xf numFmtId="0" fontId="11" fillId="2" borderId="0" xfId="1" applyFont="1" applyFill="1" applyBorder="1"/>
    <xf numFmtId="174" fontId="4" fillId="2" borderId="0" xfId="1" applyNumberFormat="1" applyFont="1" applyFill="1" applyBorder="1" applyAlignment="1">
      <alignment horizontal="right"/>
    </xf>
    <xf numFmtId="174" fontId="4" fillId="0" borderId="0" xfId="1" applyNumberFormat="1" applyFont="1" applyFill="1" applyBorder="1" applyAlignment="1">
      <alignment horizontal="right"/>
    </xf>
    <xf numFmtId="14" fontId="4" fillId="0" borderId="0" xfId="1" applyNumberFormat="1" applyFont="1" applyFill="1" applyBorder="1" applyAlignment="1">
      <alignment horizontal="center"/>
    </xf>
    <xf numFmtId="175" fontId="4" fillId="0" borderId="0" xfId="2" applyNumberFormat="1" applyFont="1" applyFill="1" applyBorder="1" applyAlignment="1">
      <alignment horizontal="center"/>
    </xf>
    <xf numFmtId="167" fontId="5" fillId="2" borderId="0" xfId="1" applyNumberFormat="1" applyFont="1" applyFill="1" applyBorder="1" applyAlignment="1">
      <alignment horizontal="right"/>
    </xf>
    <xf numFmtId="0" fontId="5" fillId="0" borderId="0" xfId="1" applyFont="1"/>
    <xf numFmtId="0" fontId="12" fillId="0" borderId="0" xfId="1" applyFont="1"/>
    <xf numFmtId="169" fontId="3" fillId="2" borderId="0" xfId="2" applyNumberFormat="1" applyFont="1" applyFill="1"/>
    <xf numFmtId="167" fontId="8" fillId="4" borderId="13" xfId="1" applyNumberFormat="1" applyFont="1" applyFill="1" applyBorder="1" applyAlignment="1">
      <alignment horizontal="right"/>
    </xf>
    <xf numFmtId="0" fontId="4" fillId="0" borderId="14" xfId="1" applyFont="1" applyBorder="1"/>
    <xf numFmtId="168" fontId="3" fillId="2" borderId="0" xfId="1" applyNumberFormat="1" applyFont="1" applyFill="1" applyBorder="1"/>
    <xf numFmtId="168" fontId="3" fillId="2" borderId="0" xfId="2" applyNumberFormat="1" applyFont="1" applyFill="1"/>
    <xf numFmtId="168" fontId="3" fillId="0" borderId="6" xfId="2" applyNumberFormat="1" applyFont="1" applyBorder="1"/>
    <xf numFmtId="0" fontId="3" fillId="0" borderId="6" xfId="1" applyNumberFormat="1" applyFont="1" applyBorder="1" applyAlignment="1">
      <alignment horizontal="left" indent="1"/>
    </xf>
    <xf numFmtId="0" fontId="4" fillId="0" borderId="0" xfId="1" applyFont="1" applyAlignment="1">
      <alignment horizontal="left"/>
    </xf>
    <xf numFmtId="176" fontId="3" fillId="2" borderId="0" xfId="2" applyNumberFormat="1" applyFont="1" applyFill="1"/>
    <xf numFmtId="0" fontId="3" fillId="0" borderId="0" xfId="1" applyNumberFormat="1" applyFont="1" applyAlignment="1">
      <alignment horizontal="left" indent="1"/>
    </xf>
    <xf numFmtId="167" fontId="3" fillId="0" borderId="0" xfId="1" applyNumberFormat="1" applyFont="1"/>
    <xf numFmtId="0" fontId="4" fillId="0" borderId="0" xfId="1" applyFont="1" applyFill="1" applyBorder="1"/>
    <xf numFmtId="0" fontId="5" fillId="0" borderId="0" xfId="1" applyFont="1" applyFill="1" applyBorder="1"/>
    <xf numFmtId="168" fontId="4" fillId="0" borderId="5" xfId="2" applyNumberFormat="1" applyFont="1" applyFill="1" applyBorder="1"/>
    <xf numFmtId="168" fontId="4" fillId="0" borderId="0" xfId="2" applyNumberFormat="1" applyFont="1" applyFill="1" applyBorder="1"/>
    <xf numFmtId="169" fontId="4" fillId="0" borderId="0" xfId="2" applyNumberFormat="1" applyFont="1" applyFill="1" applyBorder="1"/>
    <xf numFmtId="168" fontId="4" fillId="2" borderId="0" xfId="2" applyNumberFormat="1" applyFont="1" applyFill="1" applyBorder="1"/>
    <xf numFmtId="168" fontId="4" fillId="0" borderId="6" xfId="2" applyNumberFormat="1" applyFont="1" applyFill="1" applyBorder="1"/>
    <xf numFmtId="0" fontId="4" fillId="0" borderId="6" xfId="1" applyFont="1" applyBorder="1" applyAlignment="1">
      <alignment horizontal="left"/>
    </xf>
    <xf numFmtId="168" fontId="4" fillId="2" borderId="0" xfId="1" applyNumberFormat="1" applyFont="1" applyFill="1" applyBorder="1"/>
    <xf numFmtId="0" fontId="4" fillId="0" borderId="0" xfId="1" applyFont="1" applyFill="1"/>
    <xf numFmtId="0" fontId="4" fillId="0" borderId="0" xfId="1" applyFont="1" applyFill="1" applyAlignment="1">
      <alignment horizontal="left"/>
    </xf>
    <xf numFmtId="177" fontId="4" fillId="2" borderId="15" xfId="1" applyNumberFormat="1" applyFont="1" applyFill="1" applyBorder="1" applyAlignment="1">
      <alignment horizontal="center"/>
    </xf>
    <xf numFmtId="178" fontId="4" fillId="2" borderId="15" xfId="1" applyNumberFormat="1" applyFont="1" applyFill="1" applyBorder="1" applyAlignment="1">
      <alignment horizontal="center"/>
    </xf>
    <xf numFmtId="174" fontId="4" fillId="0" borderId="16" xfId="1" applyNumberFormat="1" applyFont="1" applyFill="1" applyBorder="1" applyAlignment="1">
      <alignment horizontal="right"/>
    </xf>
    <xf numFmtId="14" fontId="4" fillId="0" borderId="16" xfId="1" applyNumberFormat="1" applyFont="1" applyFill="1" applyBorder="1" applyAlignment="1">
      <alignment horizontal="center"/>
    </xf>
    <xf numFmtId="174" fontId="13" fillId="2" borderId="0" xfId="1" applyNumberFormat="1" applyFont="1" applyFill="1"/>
    <xf numFmtId="178" fontId="11" fillId="5" borderId="0" xfId="1" applyNumberFormat="1" applyFont="1" applyFill="1" applyBorder="1" applyAlignment="1">
      <alignment horizontal="right"/>
    </xf>
    <xf numFmtId="167" fontId="8" fillId="0" borderId="0" xfId="1" applyNumberFormat="1" applyFont="1" applyFill="1" applyBorder="1" applyAlignment="1">
      <alignment horizontal="right"/>
    </xf>
    <xf numFmtId="0" fontId="14" fillId="0" borderId="0" xfId="1" applyFont="1"/>
    <xf numFmtId="0" fontId="3" fillId="0" borderId="0" xfId="1" applyFont="1" applyAlignment="1">
      <alignment horizontal="centerContinuous"/>
    </xf>
    <xf numFmtId="2" fontId="3" fillId="0" borderId="0" xfId="1" applyNumberFormat="1" applyFont="1" applyAlignment="1">
      <alignment horizontal="centerContinuous"/>
    </xf>
    <xf numFmtId="164" fontId="15" fillId="0" borderId="0" xfId="2" applyNumberFormat="1" applyFont="1" applyAlignment="1">
      <alignment horizontal="centerContinuous"/>
    </xf>
    <xf numFmtId="0" fontId="11" fillId="7" borderId="0" xfId="1" applyFont="1" applyFill="1"/>
    <xf numFmtId="2" fontId="11" fillId="7" borderId="0" xfId="1" applyNumberFormat="1" applyFont="1" applyFill="1"/>
    <xf numFmtId="164" fontId="11" fillId="7" borderId="0" xfId="2" applyNumberFormat="1" applyFont="1" applyFill="1"/>
    <xf numFmtId="0" fontId="6" fillId="7" borderId="0" xfId="1" applyFont="1" applyFill="1"/>
    <xf numFmtId="0" fontId="16" fillId="7" borderId="0" xfId="1" applyFont="1" applyFill="1"/>
    <xf numFmtId="49" fontId="4" fillId="0" borderId="0" xfId="1" applyNumberFormat="1" applyFont="1" applyFill="1" applyBorder="1" applyAlignment="1">
      <alignment horizontal="center"/>
    </xf>
    <xf numFmtId="170" fontId="3" fillId="0" borderId="0" xfId="1" applyNumberFormat="1" applyFont="1" applyFill="1"/>
    <xf numFmtId="44" fontId="4" fillId="0" borderId="0" xfId="3" applyFont="1" applyFill="1" applyBorder="1" applyAlignment="1">
      <alignment horizontal="right"/>
    </xf>
    <xf numFmtId="168" fontId="4" fillId="0" borderId="1" xfId="2" applyNumberFormat="1" applyFont="1" applyFill="1" applyBorder="1" applyAlignment="1">
      <alignment horizontal="right"/>
    </xf>
    <xf numFmtId="168" fontId="11" fillId="0" borderId="0" xfId="1" applyNumberFormat="1" applyFont="1" applyFill="1" applyBorder="1"/>
    <xf numFmtId="14" fontId="4" fillId="0" borderId="1" xfId="1" applyNumberFormat="1" applyFont="1" applyFill="1" applyBorder="1" applyAlignment="1">
      <alignment horizontal="center"/>
    </xf>
    <xf numFmtId="49" fontId="4" fillId="0" borderId="1" xfId="1" applyNumberFormat="1" applyFont="1" applyFill="1" applyBorder="1" applyAlignment="1">
      <alignment horizontal="center"/>
    </xf>
    <xf numFmtId="0" fontId="4" fillId="0" borderId="1" xfId="1" applyNumberFormat="1" applyFont="1" applyFill="1" applyBorder="1" applyAlignment="1">
      <alignment horizontal="left"/>
    </xf>
    <xf numFmtId="170" fontId="4" fillId="2" borderId="0" xfId="2" applyNumberFormat="1" applyFont="1" applyFill="1" applyBorder="1" applyAlignment="1">
      <alignment horizontal="right"/>
    </xf>
    <xf numFmtId="49" fontId="17" fillId="2" borderId="0" xfId="1" applyNumberFormat="1" applyFont="1" applyFill="1" applyBorder="1"/>
    <xf numFmtId="0" fontId="4" fillId="2" borderId="0" xfId="1" applyFont="1" applyFill="1" applyBorder="1" applyAlignment="1">
      <alignment horizontal="left"/>
    </xf>
    <xf numFmtId="170" fontId="8" fillId="0" borderId="0" xfId="2" applyNumberFormat="1" applyFont="1" applyFill="1" applyBorder="1" applyAlignment="1">
      <alignment horizontal="right"/>
    </xf>
    <xf numFmtId="170" fontId="8" fillId="0" borderId="0" xfId="2" applyNumberFormat="1" applyFont="1" applyFill="1" applyAlignment="1">
      <alignment horizontal="right"/>
    </xf>
    <xf numFmtId="49" fontId="17" fillId="0" borderId="0" xfId="1" applyNumberFormat="1" applyFont="1"/>
    <xf numFmtId="0" fontId="3" fillId="0" borderId="0" xfId="1" applyFont="1" applyFill="1" applyAlignment="1">
      <alignment horizontal="left" indent="1"/>
    </xf>
    <xf numFmtId="170" fontId="3" fillId="0" borderId="0" xfId="2" applyNumberFormat="1" applyFont="1" applyFill="1" applyBorder="1" applyAlignment="1">
      <alignment horizontal="right"/>
    </xf>
    <xf numFmtId="0" fontId="8" fillId="0" borderId="0" xfId="1" applyFont="1" applyFill="1" applyAlignment="1">
      <alignment horizontal="left" indent="1"/>
    </xf>
    <xf numFmtId="170" fontId="3" fillId="0" borderId="0" xfId="2" applyNumberFormat="1" applyFont="1" applyFill="1" applyAlignment="1">
      <alignment horizontal="right"/>
    </xf>
    <xf numFmtId="0" fontId="7" fillId="0" borderId="0" xfId="1" applyFont="1"/>
    <xf numFmtId="0" fontId="3" fillId="0" borderId="0" xfId="1" applyFont="1" applyBorder="1"/>
    <xf numFmtId="49" fontId="17" fillId="0" borderId="0" xfId="1" applyNumberFormat="1" applyFont="1" applyAlignment="1">
      <alignment horizontal="left"/>
    </xf>
    <xf numFmtId="169" fontId="8" fillId="4" borderId="9" xfId="2" applyNumberFormat="1" applyFont="1" applyFill="1" applyBorder="1"/>
    <xf numFmtId="169" fontId="8" fillId="4" borderId="10" xfId="2" applyNumberFormat="1" applyFont="1" applyFill="1" applyBorder="1"/>
    <xf numFmtId="169" fontId="8" fillId="4" borderId="19" xfId="2" applyNumberFormat="1" applyFont="1" applyFill="1" applyBorder="1"/>
    <xf numFmtId="0" fontId="3" fillId="0" borderId="0" xfId="1" applyFont="1" applyFill="1"/>
    <xf numFmtId="175" fontId="3" fillId="0" borderId="0" xfId="2" applyNumberFormat="1" applyFont="1" applyFill="1" applyBorder="1" applyAlignment="1">
      <alignment horizontal="right"/>
    </xf>
    <xf numFmtId="49" fontId="3" fillId="0" borderId="0" xfId="1" applyNumberFormat="1" applyFont="1" applyFill="1" applyBorder="1" applyAlignment="1">
      <alignment horizontal="left"/>
    </xf>
    <xf numFmtId="174" fontId="4" fillId="0" borderId="17" xfId="1" applyNumberFormat="1" applyFont="1" applyFill="1" applyBorder="1" applyAlignment="1">
      <alignment horizontal="right"/>
    </xf>
    <xf numFmtId="177" fontId="4" fillId="0" borderId="16" xfId="1" applyNumberFormat="1" applyFont="1" applyFill="1" applyBorder="1" applyAlignment="1">
      <alignment horizontal="center"/>
    </xf>
    <xf numFmtId="178" fontId="4" fillId="0" borderId="16" xfId="1" applyNumberFormat="1" applyFont="1" applyFill="1" applyBorder="1" applyAlignment="1">
      <alignment horizontal="center"/>
    </xf>
    <xf numFmtId="49" fontId="4" fillId="0" borderId="16" xfId="1" applyNumberFormat="1" applyFont="1" applyFill="1" applyBorder="1" applyAlignment="1">
      <alignment horizontal="center"/>
    </xf>
    <xf numFmtId="49" fontId="4" fillId="8" borderId="18" xfId="1" applyNumberFormat="1" applyFont="1" applyFill="1" applyBorder="1" applyAlignment="1">
      <alignment horizontal="left"/>
    </xf>
    <xf numFmtId="0" fontId="15" fillId="0" borderId="0" xfId="1" applyFont="1"/>
    <xf numFmtId="0" fontId="3" fillId="7" borderId="0" xfId="1" applyFont="1" applyFill="1"/>
    <xf numFmtId="0" fontId="11" fillId="7" borderId="20" xfId="1" applyFont="1" applyFill="1" applyBorder="1"/>
    <xf numFmtId="43" fontId="11" fillId="0" borderId="0" xfId="2" applyFont="1" applyFill="1" applyBorder="1"/>
    <xf numFmtId="43" fontId="3" fillId="0" borderId="0" xfId="2" applyFont="1"/>
    <xf numFmtId="168" fontId="3" fillId="0" borderId="0" xfId="1" applyNumberFormat="1" applyFont="1" applyFill="1"/>
    <xf numFmtId="164" fontId="4" fillId="0" borderId="0" xfId="2" applyNumberFormat="1" applyFont="1" applyFill="1" applyBorder="1" applyAlignment="1">
      <alignment horizontal="right"/>
    </xf>
    <xf numFmtId="164" fontId="4" fillId="2" borderId="0" xfId="2" applyNumberFormat="1" applyFont="1" applyFill="1" applyBorder="1" applyAlignment="1">
      <alignment horizontal="right"/>
    </xf>
    <xf numFmtId="164" fontId="8" fillId="0" borderId="0" xfId="2" applyNumberFormat="1" applyFont="1" applyFill="1" applyBorder="1" applyAlignment="1">
      <alignment horizontal="right"/>
    </xf>
    <xf numFmtId="164" fontId="3" fillId="0" borderId="0" xfId="2" applyNumberFormat="1" applyFont="1" applyFill="1" applyBorder="1" applyAlignment="1">
      <alignment horizontal="right"/>
    </xf>
    <xf numFmtId="164" fontId="3" fillId="0" borderId="0" xfId="2" applyNumberFormat="1" applyFont="1" applyBorder="1"/>
    <xf numFmtId="178" fontId="4" fillId="0" borderId="16" xfId="1" applyNumberFormat="1" applyFont="1" applyFill="1" applyBorder="1" applyAlignment="1">
      <alignment horizontal="right"/>
    </xf>
    <xf numFmtId="179" fontId="3" fillId="0" borderId="0" xfId="1" applyNumberFormat="1" applyFont="1"/>
    <xf numFmtId="168" fontId="3" fillId="0" borderId="0" xfId="2" applyNumberFormat="1" applyFont="1" applyFill="1" applyAlignment="1">
      <alignment horizontal="right"/>
    </xf>
    <xf numFmtId="175" fontId="3" fillId="0" borderId="17" xfId="2" applyNumberFormat="1" applyFont="1" applyFill="1" applyBorder="1" applyAlignment="1">
      <alignment horizontal="right"/>
    </xf>
    <xf numFmtId="169" fontId="8" fillId="4" borderId="12" xfId="2" applyNumberFormat="1" applyFont="1" applyFill="1" applyBorder="1"/>
    <xf numFmtId="0" fontId="3" fillId="0" borderId="0" xfId="1" applyFont="1" applyAlignment="1">
      <alignment horizontal="right"/>
    </xf>
    <xf numFmtId="169" fontId="3" fillId="0" borderId="0" xfId="2" applyNumberFormat="1" applyFont="1" applyFill="1" applyBorder="1"/>
    <xf numFmtId="170" fontId="3" fillId="9" borderId="6" xfId="1" applyNumberFormat="1" applyFont="1" applyFill="1" applyBorder="1"/>
    <xf numFmtId="170" fontId="3" fillId="9" borderId="0" xfId="1" applyNumberFormat="1" applyFont="1" applyFill="1" applyBorder="1"/>
    <xf numFmtId="0" fontId="3" fillId="9" borderId="0" xfId="1" applyFont="1" applyFill="1" applyBorder="1"/>
    <xf numFmtId="164" fontId="3" fillId="9" borderId="0" xfId="2" applyNumberFormat="1" applyFont="1" applyFill="1" applyBorder="1"/>
    <xf numFmtId="170" fontId="3" fillId="2" borderId="5" xfId="1" applyNumberFormat="1" applyFont="1" applyFill="1" applyBorder="1"/>
    <xf numFmtId="0" fontId="3" fillId="2" borderId="5" xfId="1" applyFont="1" applyFill="1" applyBorder="1"/>
    <xf numFmtId="164" fontId="3" fillId="2" borderId="5" xfId="2" applyNumberFormat="1" applyFont="1" applyFill="1" applyBorder="1"/>
    <xf numFmtId="168" fontId="3" fillId="9" borderId="0" xfId="1" applyNumberFormat="1" applyFont="1" applyFill="1" applyBorder="1" applyAlignment="1">
      <alignment horizontal="right"/>
    </xf>
    <xf numFmtId="168" fontId="3" fillId="0" borderId="0" xfId="1" applyNumberFormat="1" applyFont="1" applyFill="1" applyBorder="1"/>
    <xf numFmtId="170" fontId="3" fillId="2" borderId="0" xfId="1" applyNumberFormat="1" applyFont="1" applyFill="1" applyBorder="1" applyAlignment="1">
      <alignment horizontal="right"/>
    </xf>
    <xf numFmtId="166" fontId="3" fillId="2" borderId="0" xfId="4" applyNumberFormat="1" applyFont="1" applyFill="1" applyBorder="1"/>
    <xf numFmtId="170" fontId="3" fillId="2" borderId="5" xfId="1" applyNumberFormat="1" applyFont="1" applyFill="1" applyBorder="1" applyAlignment="1">
      <alignment horizontal="right"/>
    </xf>
    <xf numFmtId="164" fontId="3" fillId="0" borderId="0" xfId="2" applyNumberFormat="1" applyFont="1" applyFill="1" applyAlignment="1">
      <alignment horizontal="right"/>
    </xf>
    <xf numFmtId="174" fontId="18" fillId="0" borderId="0" xfId="1" applyNumberFormat="1" applyFont="1"/>
    <xf numFmtId="164" fontId="18" fillId="0" borderId="0" xfId="2" applyNumberFormat="1" applyFont="1"/>
    <xf numFmtId="164" fontId="3" fillId="0" borderId="0" xfId="1" applyNumberFormat="1" applyFont="1"/>
    <xf numFmtId="170" fontId="3" fillId="0" borderId="0" xfId="1" applyNumberFormat="1" applyFont="1" applyBorder="1"/>
    <xf numFmtId="174" fontId="8" fillId="0" borderId="0" xfId="1" applyNumberFormat="1" applyFont="1"/>
    <xf numFmtId="174" fontId="8" fillId="4" borderId="0" xfId="1" applyNumberFormat="1" applyFont="1" applyFill="1"/>
    <xf numFmtId="164" fontId="8" fillId="4" borderId="0" xfId="2" applyNumberFormat="1" applyFont="1" applyFill="1"/>
    <xf numFmtId="0" fontId="8" fillId="0" borderId="0" xfId="1" applyFont="1"/>
    <xf numFmtId="0" fontId="17" fillId="0" borderId="0" xfId="1" applyNumberFormat="1" applyFont="1"/>
    <xf numFmtId="14" fontId="3" fillId="0" borderId="0" xfId="1" applyNumberFormat="1" applyFont="1" applyFill="1" applyBorder="1" applyAlignment="1">
      <alignment horizontal="center"/>
    </xf>
    <xf numFmtId="175" fontId="3" fillId="0" borderId="0" xfId="2" applyNumberFormat="1" applyFont="1" applyFill="1" applyBorder="1" applyAlignment="1">
      <alignment horizontal="center"/>
    </xf>
    <xf numFmtId="49" fontId="7" fillId="4" borderId="18" xfId="1" applyNumberFormat="1" applyFont="1" applyFill="1" applyBorder="1" applyAlignment="1">
      <alignment horizontal="left"/>
    </xf>
    <xf numFmtId="174" fontId="8" fillId="0" borderId="0" xfId="1" applyNumberFormat="1" applyFont="1" applyFill="1"/>
    <xf numFmtId="14" fontId="4" fillId="0" borderId="0" xfId="1" applyNumberFormat="1" applyFont="1" applyFill="1" applyBorder="1" applyAlignment="1">
      <alignment horizontal="right"/>
    </xf>
    <xf numFmtId="175" fontId="4" fillId="0" borderId="0" xfId="2" applyNumberFormat="1" applyFont="1" applyFill="1" applyBorder="1" applyAlignment="1">
      <alignment horizontal="right"/>
    </xf>
    <xf numFmtId="14" fontId="4" fillId="0" borderId="16" xfId="1" applyNumberFormat="1" applyFont="1" applyFill="1" applyBorder="1" applyAlignment="1">
      <alignment horizontal="right"/>
    </xf>
    <xf numFmtId="175" fontId="4" fillId="0" borderId="16" xfId="2" applyNumberFormat="1" applyFont="1" applyFill="1" applyBorder="1" applyAlignment="1">
      <alignment horizontal="right"/>
    </xf>
    <xf numFmtId="180" fontId="8" fillId="4" borderId="0" xfId="1" applyNumberFormat="1" applyFont="1" applyFill="1" applyBorder="1" applyAlignment="1">
      <alignment horizontal="right"/>
    </xf>
    <xf numFmtId="0" fontId="3" fillId="0" borderId="16" xfId="1" applyFont="1" applyBorder="1"/>
    <xf numFmtId="0" fontId="4" fillId="0" borderId="16" xfId="1" applyFont="1" applyBorder="1"/>
    <xf numFmtId="0" fontId="1" fillId="0" borderId="0" xfId="5"/>
    <xf numFmtId="174" fontId="19" fillId="10" borderId="21" xfId="5" applyNumberFormat="1" applyFont="1" applyFill="1" applyBorder="1" applyAlignment="1">
      <alignment horizontal="center" wrapText="1"/>
    </xf>
    <xf numFmtId="174" fontId="19" fillId="10" borderId="17" xfId="5" applyNumberFormat="1" applyFont="1" applyFill="1" applyBorder="1" applyAlignment="1">
      <alignment horizontal="center" wrapText="1"/>
    </xf>
    <xf numFmtId="174" fontId="19" fillId="10" borderId="17" xfId="5" applyNumberFormat="1" applyFont="1" applyFill="1" applyBorder="1" applyAlignment="1">
      <alignment horizontal="center" vertical="center"/>
    </xf>
    <xf numFmtId="174" fontId="19" fillId="10" borderId="22" xfId="5" applyNumberFormat="1" applyFont="1" applyFill="1" applyBorder="1" applyAlignment="1">
      <alignment horizontal="center" wrapText="1"/>
    </xf>
    <xf numFmtId="174" fontId="20" fillId="0" borderId="23" xfId="5" applyNumberFormat="1" applyFont="1" applyBorder="1" applyAlignment="1">
      <alignment horizontal="left" vertical="center" wrapText="1"/>
    </xf>
    <xf numFmtId="174" fontId="19" fillId="0" borderId="0" xfId="5" applyNumberFormat="1" applyFont="1" applyFill="1" applyBorder="1" applyAlignment="1">
      <alignment horizontal="center" wrapText="1"/>
    </xf>
    <xf numFmtId="174" fontId="19" fillId="0" borderId="0" xfId="5" applyNumberFormat="1" applyFont="1" applyFill="1" applyBorder="1" applyAlignment="1">
      <alignment horizontal="center" vertical="center"/>
    </xf>
    <xf numFmtId="174" fontId="19" fillId="0" borderId="24" xfId="5" applyNumberFormat="1" applyFont="1" applyFill="1" applyBorder="1" applyAlignment="1">
      <alignment horizontal="center" wrapText="1"/>
    </xf>
    <xf numFmtId="0" fontId="1" fillId="0" borderId="0" xfId="5" applyFill="1"/>
    <xf numFmtId="0" fontId="21" fillId="0" borderId="25" xfId="5" applyNumberFormat="1" applyFont="1" applyBorder="1" applyAlignment="1">
      <alignment horizontal="left" vertical="center" wrapText="1"/>
    </xf>
    <xf numFmtId="42" fontId="22" fillId="0" borderId="26" xfId="5" applyNumberFormat="1" applyFont="1" applyBorder="1" applyAlignment="1">
      <alignment vertical="center" wrapText="1"/>
    </xf>
    <xf numFmtId="42" fontId="21" fillId="0" borderId="26" xfId="5" applyNumberFormat="1" applyFont="1" applyBorder="1" applyAlignment="1">
      <alignment vertical="center" wrapText="1"/>
    </xf>
    <xf numFmtId="42" fontId="21" fillId="0" borderId="27" xfId="5" applyNumberFormat="1" applyFont="1" applyBorder="1" applyAlignment="1">
      <alignment vertical="center" wrapText="1"/>
    </xf>
    <xf numFmtId="0" fontId="21" fillId="0" borderId="28" xfId="5" applyNumberFormat="1" applyFont="1" applyBorder="1" applyAlignment="1">
      <alignment horizontal="left" vertical="center" wrapText="1"/>
    </xf>
    <xf numFmtId="42" fontId="21" fillId="0" borderId="29" xfId="5" applyNumberFormat="1" applyFont="1" applyBorder="1" applyAlignment="1">
      <alignment vertical="center" wrapText="1"/>
    </xf>
    <xf numFmtId="0" fontId="22" fillId="0" borderId="30" xfId="5" applyNumberFormat="1" applyFont="1" applyBorder="1" applyAlignment="1">
      <alignment horizontal="left" vertical="center" wrapText="1" indent="1"/>
    </xf>
    <xf numFmtId="42" fontId="22" fillId="0" borderId="31" xfId="5" applyNumberFormat="1" applyFont="1" applyBorder="1" applyAlignment="1">
      <alignment vertical="center" wrapText="1"/>
    </xf>
    <xf numFmtId="42" fontId="22" fillId="0" borderId="32" xfId="5" applyNumberFormat="1" applyFont="1" applyBorder="1" applyAlignment="1">
      <alignment vertical="center" wrapText="1"/>
    </xf>
    <xf numFmtId="0" fontId="23" fillId="0" borderId="0" xfId="5" applyFont="1" applyFill="1" applyBorder="1" applyAlignment="1">
      <alignment horizontal="center" wrapText="1"/>
    </xf>
    <xf numFmtId="0" fontId="23" fillId="0" borderId="0" xfId="5" applyFont="1" applyFill="1" applyBorder="1" applyAlignment="1">
      <alignment horizontal="center" vertical="center" wrapText="1"/>
    </xf>
    <xf numFmtId="0" fontId="23" fillId="0" borderId="24" xfId="5" applyFont="1" applyFill="1" applyBorder="1" applyAlignment="1">
      <alignment horizontal="center" vertical="center" wrapText="1"/>
    </xf>
    <xf numFmtId="42" fontId="21" fillId="0" borderId="26" xfId="5" applyNumberFormat="1" applyFont="1" applyBorder="1" applyAlignment="1">
      <alignment horizontal="center" vertical="center" wrapText="1"/>
    </xf>
    <xf numFmtId="42" fontId="21" fillId="0" borderId="31" xfId="5" applyNumberFormat="1" applyFont="1" applyBorder="1" applyAlignment="1">
      <alignment vertical="center" wrapText="1"/>
    </xf>
    <xf numFmtId="0" fontId="22" fillId="0" borderId="23" xfId="5" applyNumberFormat="1" applyFont="1" applyBorder="1" applyAlignment="1">
      <alignment horizontal="left" vertical="center" wrapText="1" indent="1"/>
    </xf>
    <xf numFmtId="42" fontId="22" fillId="0" borderId="0" xfId="5" applyNumberFormat="1" applyFont="1" applyBorder="1" applyAlignment="1">
      <alignment vertical="center" wrapText="1"/>
    </xf>
    <xf numFmtId="42" fontId="21" fillId="0" borderId="0" xfId="5" applyNumberFormat="1" applyFont="1" applyBorder="1" applyAlignment="1">
      <alignment vertical="center" wrapText="1"/>
    </xf>
    <xf numFmtId="42" fontId="22" fillId="0" borderId="24" xfId="5" applyNumberFormat="1" applyFont="1" applyBorder="1" applyAlignment="1">
      <alignment vertical="center" wrapText="1"/>
    </xf>
    <xf numFmtId="0" fontId="22" fillId="0" borderId="33" xfId="5" applyNumberFormat="1" applyFont="1" applyBorder="1" applyAlignment="1">
      <alignment horizontal="left" vertical="center" wrapText="1" indent="1"/>
    </xf>
    <xf numFmtId="42" fontId="22" fillId="0" borderId="15" xfId="5" applyNumberFormat="1" applyFont="1" applyBorder="1" applyAlignment="1">
      <alignment vertical="center" wrapText="1"/>
    </xf>
    <xf numFmtId="42" fontId="22" fillId="0" borderId="34" xfId="5" applyNumberFormat="1" applyFont="1" applyBorder="1" applyAlignment="1">
      <alignment vertical="center" wrapText="1"/>
    </xf>
    <xf numFmtId="0" fontId="24" fillId="0" borderId="0" xfId="5" applyFont="1"/>
    <xf numFmtId="0" fontId="25" fillId="0" borderId="0" xfId="5" applyFont="1"/>
    <xf numFmtId="0" fontId="26" fillId="0" borderId="0" xfId="5" applyFont="1"/>
    <xf numFmtId="0" fontId="14" fillId="0" borderId="0" xfId="5" applyFont="1"/>
    <xf numFmtId="0" fontId="27" fillId="0" borderId="0" xfId="5" applyFont="1" applyBorder="1"/>
    <xf numFmtId="0" fontId="14" fillId="0" borderId="0" xfId="5" applyFont="1" applyBorder="1"/>
    <xf numFmtId="42" fontId="14" fillId="0" borderId="0" xfId="5" applyNumberFormat="1" applyFont="1" applyBorder="1"/>
    <xf numFmtId="0" fontId="27" fillId="0" borderId="33" xfId="5" applyFont="1" applyBorder="1"/>
    <xf numFmtId="175" fontId="7" fillId="0" borderId="35" xfId="2" applyNumberFormat="1" applyFont="1" applyBorder="1" applyAlignment="1">
      <alignment horizontal="center"/>
    </xf>
    <xf numFmtId="174" fontId="27" fillId="10" borderId="36" xfId="5" applyNumberFormat="1" applyFont="1" applyFill="1" applyBorder="1" applyAlignment="1">
      <alignment horizontal="center"/>
    </xf>
    <xf numFmtId="174" fontId="27" fillId="10" borderId="33" xfId="5" applyNumberFormat="1" applyFont="1" applyFill="1" applyBorder="1" applyAlignment="1">
      <alignment horizontal="center"/>
    </xf>
    <xf numFmtId="174" fontId="27" fillId="10" borderId="15" xfId="5" applyNumberFormat="1" applyFont="1" applyFill="1" applyBorder="1" applyAlignment="1">
      <alignment horizontal="center"/>
    </xf>
    <xf numFmtId="174" fontId="27" fillId="10" borderId="34" xfId="5" applyNumberFormat="1" applyFont="1" applyFill="1" applyBorder="1" applyAlignment="1">
      <alignment horizontal="center"/>
    </xf>
    <xf numFmtId="174" fontId="28" fillId="0" borderId="30" xfId="5" applyNumberFormat="1" applyFont="1" applyBorder="1" applyAlignment="1">
      <alignment horizontal="center" vertical="center" wrapText="1"/>
    </xf>
    <xf numFmtId="42" fontId="29" fillId="0" borderId="37" xfId="5" applyNumberFormat="1" applyFont="1" applyBorder="1" applyAlignment="1">
      <alignment horizontal="center" vertical="center" wrapText="1"/>
    </xf>
    <xf numFmtId="42" fontId="29" fillId="0" borderId="6" xfId="5" applyNumberFormat="1" applyFont="1" applyBorder="1" applyAlignment="1">
      <alignment horizontal="center" vertical="center" wrapText="1"/>
    </xf>
    <xf numFmtId="42" fontId="29" fillId="0" borderId="38" xfId="5" applyNumberFormat="1" applyFont="1" applyBorder="1" applyAlignment="1">
      <alignment horizontal="center" vertical="center" wrapText="1"/>
    </xf>
    <xf numFmtId="174" fontId="29" fillId="0" borderId="39" xfId="5" applyNumberFormat="1" applyFont="1" applyBorder="1" applyAlignment="1">
      <alignment horizontal="center" vertical="center" wrapText="1"/>
    </xf>
    <xf numFmtId="42" fontId="8" fillId="0" borderId="40" xfId="5" applyNumberFormat="1" applyFont="1" applyBorder="1" applyAlignment="1">
      <alignment horizontal="center" vertical="center" wrapText="1"/>
    </xf>
    <xf numFmtId="42" fontId="29" fillId="0" borderId="0" xfId="5" applyNumberFormat="1" applyFont="1" applyBorder="1" applyAlignment="1">
      <alignment horizontal="center" vertical="center" wrapText="1"/>
    </xf>
    <xf numFmtId="42" fontId="29" fillId="0" borderId="24" xfId="5" applyNumberFormat="1" applyFont="1" applyBorder="1" applyAlignment="1">
      <alignment horizontal="center" vertical="center" wrapText="1"/>
    </xf>
    <xf numFmtId="42" fontId="29" fillId="0" borderId="23" xfId="5" applyNumberFormat="1" applyFont="1" applyBorder="1" applyAlignment="1">
      <alignment horizontal="center" vertical="center" wrapText="1"/>
    </xf>
    <xf numFmtId="174" fontId="29" fillId="0" borderId="41" xfId="5" applyNumberFormat="1" applyFont="1" applyBorder="1" applyAlignment="1">
      <alignment horizontal="center" vertical="center" wrapText="1"/>
    </xf>
    <xf numFmtId="42" fontId="30" fillId="11" borderId="23" xfId="5" applyNumberFormat="1" applyFont="1" applyFill="1" applyBorder="1" applyAlignment="1">
      <alignment horizontal="center" vertical="center" wrapText="1"/>
    </xf>
    <xf numFmtId="42" fontId="8" fillId="0" borderId="26" xfId="5" applyNumberFormat="1" applyFont="1" applyBorder="1" applyAlignment="1">
      <alignment horizontal="center" vertical="center" wrapText="1"/>
    </xf>
    <xf numFmtId="42" fontId="29" fillId="0" borderId="42" xfId="5" applyNumberFormat="1" applyFont="1" applyBorder="1" applyAlignment="1">
      <alignment horizontal="center" vertical="center" wrapText="1"/>
    </xf>
    <xf numFmtId="42" fontId="29" fillId="0" borderId="43" xfId="5" applyNumberFormat="1" applyFont="1" applyBorder="1" applyAlignment="1">
      <alignment horizontal="center" vertical="center" wrapText="1"/>
    </xf>
    <xf numFmtId="42" fontId="29" fillId="0" borderId="26" xfId="5" applyNumberFormat="1" applyFont="1" applyBorder="1" applyAlignment="1">
      <alignment horizontal="center" vertical="center" wrapText="1"/>
    </xf>
    <xf numFmtId="42" fontId="29" fillId="0" borderId="25" xfId="5" applyNumberFormat="1" applyFont="1" applyBorder="1" applyAlignment="1">
      <alignment horizontal="center" vertical="center" wrapText="1"/>
    </xf>
    <xf numFmtId="42" fontId="29" fillId="0" borderId="27" xfId="5" applyNumberFormat="1" applyFont="1" applyBorder="1" applyAlignment="1">
      <alignment horizontal="center" vertical="center" wrapText="1"/>
    </xf>
    <xf numFmtId="174" fontId="29" fillId="0" borderId="44" xfId="5" applyNumberFormat="1" applyFont="1" applyBorder="1" applyAlignment="1">
      <alignment horizontal="center" vertical="center" wrapText="1"/>
    </xf>
    <xf numFmtId="42" fontId="30" fillId="11" borderId="0" xfId="5" applyNumberFormat="1" applyFont="1" applyFill="1" applyBorder="1" applyAlignment="1">
      <alignment horizontal="center" vertical="center" wrapText="1"/>
    </xf>
    <xf numFmtId="42" fontId="8" fillId="0" borderId="42" xfId="5" applyNumberFormat="1" applyFont="1" applyBorder="1" applyAlignment="1">
      <alignment horizontal="center" vertical="center" wrapText="1"/>
    </xf>
    <xf numFmtId="42" fontId="30" fillId="11" borderId="45" xfId="5" applyNumberFormat="1" applyFont="1" applyFill="1" applyBorder="1" applyAlignment="1">
      <alignment horizontal="center" vertical="center" wrapText="1"/>
    </xf>
    <xf numFmtId="42" fontId="3" fillId="0" borderId="26" xfId="5" applyNumberFormat="1" applyFont="1" applyBorder="1" applyAlignment="1">
      <alignment horizontal="center" vertical="center" wrapText="1"/>
    </xf>
    <xf numFmtId="42" fontId="3" fillId="0" borderId="25" xfId="5" applyNumberFormat="1" applyFont="1" applyBorder="1" applyAlignment="1">
      <alignment horizontal="center" vertical="center" wrapText="1"/>
    </xf>
    <xf numFmtId="42" fontId="3" fillId="0" borderId="27" xfId="5" applyNumberFormat="1" applyFont="1" applyBorder="1" applyAlignment="1">
      <alignment horizontal="center" vertical="center" wrapText="1"/>
    </xf>
    <xf numFmtId="42" fontId="30" fillId="11" borderId="24" xfId="5" applyNumberFormat="1" applyFont="1" applyFill="1" applyBorder="1" applyAlignment="1">
      <alignment horizontal="center" vertical="center" wrapText="1"/>
    </xf>
    <xf numFmtId="42" fontId="30" fillId="11" borderId="46" xfId="5" applyNumberFormat="1" applyFont="1" applyFill="1" applyBorder="1" applyAlignment="1">
      <alignment horizontal="center" vertical="center" wrapText="1"/>
    </xf>
    <xf numFmtId="42" fontId="8" fillId="0" borderId="47" xfId="5" applyNumberFormat="1" applyFont="1" applyBorder="1" applyAlignment="1">
      <alignment horizontal="center" vertical="center" wrapText="1"/>
    </xf>
    <xf numFmtId="42" fontId="30" fillId="11" borderId="29" xfId="5" applyNumberFormat="1" applyFont="1" applyFill="1" applyBorder="1" applyAlignment="1">
      <alignment horizontal="center" vertical="center" wrapText="1"/>
    </xf>
    <xf numFmtId="42" fontId="8" fillId="0" borderId="25" xfId="5" applyNumberFormat="1" applyFont="1" applyBorder="1" applyAlignment="1">
      <alignment horizontal="center" vertical="center" wrapText="1"/>
    </xf>
    <xf numFmtId="42" fontId="30" fillId="11" borderId="48" xfId="5" applyNumberFormat="1" applyFont="1" applyFill="1" applyBorder="1" applyAlignment="1">
      <alignment horizontal="center" vertical="center" wrapText="1"/>
    </xf>
    <xf numFmtId="42" fontId="30" fillId="11" borderId="37" xfId="5" applyNumberFormat="1" applyFont="1" applyFill="1" applyBorder="1" applyAlignment="1">
      <alignment horizontal="center" vertical="center" wrapText="1"/>
    </xf>
    <xf numFmtId="42" fontId="30" fillId="11" borderId="6" xfId="5" applyNumberFormat="1" applyFont="1" applyFill="1" applyBorder="1" applyAlignment="1">
      <alignment horizontal="center" vertical="center" wrapText="1"/>
    </xf>
    <xf numFmtId="42" fontId="30" fillId="11" borderId="38" xfId="5" applyNumberFormat="1" applyFont="1" applyFill="1" applyBorder="1" applyAlignment="1">
      <alignment horizontal="center" vertical="center" wrapText="1"/>
    </xf>
    <xf numFmtId="42" fontId="30" fillId="11" borderId="49" xfId="5" applyNumberFormat="1" applyFont="1" applyFill="1" applyBorder="1" applyAlignment="1">
      <alignment horizontal="center" vertical="center" wrapText="1"/>
    </xf>
    <xf numFmtId="42" fontId="8" fillId="0" borderId="50" xfId="5" applyNumberFormat="1" applyFont="1" applyBorder="1" applyAlignment="1">
      <alignment horizontal="center" vertical="center" wrapText="1"/>
    </xf>
    <xf numFmtId="0" fontId="28" fillId="0" borderId="39" xfId="5" applyFont="1" applyBorder="1" applyAlignment="1">
      <alignment horizontal="center" vertical="center" wrapText="1"/>
    </xf>
    <xf numFmtId="42" fontId="4" fillId="0" borderId="39" xfId="5" applyNumberFormat="1" applyFont="1" applyFill="1" applyBorder="1" applyAlignment="1">
      <alignment horizontal="center" vertical="center" wrapText="1" readingOrder="1"/>
    </xf>
    <xf numFmtId="42" fontId="4" fillId="0" borderId="51" xfId="5" applyNumberFormat="1" applyFont="1" applyFill="1" applyBorder="1" applyAlignment="1">
      <alignment horizontal="center" vertical="center" wrapText="1" readingOrder="1"/>
    </xf>
    <xf numFmtId="42" fontId="4" fillId="0" borderId="52" xfId="5" applyNumberFormat="1" applyFont="1" applyFill="1" applyBorder="1" applyAlignment="1">
      <alignment horizontal="center" vertical="center" wrapText="1" readingOrder="1"/>
    </xf>
    <xf numFmtId="0" fontId="28" fillId="0" borderId="53" xfId="5" applyFont="1" applyFill="1" applyBorder="1" applyAlignment="1">
      <alignment horizontal="center" vertical="center" wrapText="1"/>
    </xf>
    <xf numFmtId="42" fontId="4" fillId="0" borderId="53" xfId="5" applyNumberFormat="1" applyFont="1" applyFill="1" applyBorder="1" applyAlignment="1">
      <alignment horizontal="center" vertical="center" wrapText="1" readingOrder="1"/>
    </xf>
    <xf numFmtId="42" fontId="4" fillId="0" borderId="54" xfId="5" applyNumberFormat="1" applyFont="1" applyFill="1" applyBorder="1" applyAlignment="1">
      <alignment horizontal="center" vertical="center" wrapText="1" readingOrder="1"/>
    </xf>
    <xf numFmtId="42" fontId="4" fillId="0" borderId="55" xfId="5" applyNumberFormat="1" applyFont="1" applyFill="1" applyBorder="1" applyAlignment="1">
      <alignment horizontal="center" vertical="center" wrapText="1" readingOrder="1"/>
    </xf>
    <xf numFmtId="0" fontId="28" fillId="0" borderId="0" xfId="5" applyFont="1" applyFill="1" applyBorder="1" applyAlignment="1">
      <alignment horizontal="center" vertical="center" wrapText="1"/>
    </xf>
    <xf numFmtId="42" fontId="4" fillId="0" borderId="0" xfId="5" applyNumberFormat="1" applyFont="1" applyFill="1" applyBorder="1" applyAlignment="1">
      <alignment horizontal="center" vertical="center" wrapText="1" readingOrder="1"/>
    </xf>
    <xf numFmtId="174" fontId="27" fillId="10" borderId="18" xfId="5" applyNumberFormat="1" applyFont="1" applyFill="1" applyBorder="1" applyAlignment="1">
      <alignment horizontal="center"/>
    </xf>
    <xf numFmtId="181" fontId="27" fillId="10" borderId="18" xfId="5" applyNumberFormat="1" applyFont="1" applyFill="1" applyBorder="1" applyAlignment="1">
      <alignment horizontal="center"/>
    </xf>
    <xf numFmtId="174" fontId="28" fillId="0" borderId="56" xfId="5" applyNumberFormat="1" applyFont="1" applyBorder="1" applyAlignment="1">
      <alignment horizontal="center" vertical="center" wrapText="1"/>
    </xf>
    <xf numFmtId="42" fontId="29" fillId="0" borderId="57" xfId="5" applyNumberFormat="1" applyFont="1" applyBorder="1" applyAlignment="1">
      <alignment horizontal="center" vertical="center" wrapText="1"/>
    </xf>
    <xf numFmtId="42" fontId="29" fillId="0" borderId="58" xfId="5" applyNumberFormat="1" applyFont="1" applyBorder="1" applyAlignment="1">
      <alignment horizontal="center" vertical="center" wrapText="1"/>
    </xf>
    <xf numFmtId="42" fontId="29" fillId="0" borderId="56" xfId="6" applyNumberFormat="1" applyFont="1" applyBorder="1" applyAlignment="1">
      <alignment horizontal="center" vertical="center" wrapText="1"/>
    </xf>
    <xf numFmtId="0" fontId="14" fillId="0" borderId="0" xfId="5" applyFont="1" applyFill="1"/>
    <xf numFmtId="174" fontId="29" fillId="0" borderId="59" xfId="5" applyNumberFormat="1" applyFont="1" applyBorder="1" applyAlignment="1">
      <alignment horizontal="center" vertical="center" wrapText="1"/>
    </xf>
    <xf numFmtId="42" fontId="8" fillId="0" borderId="60" xfId="5" applyNumberFormat="1" applyFont="1" applyBorder="1" applyAlignment="1">
      <alignment horizontal="center" vertical="center" wrapText="1"/>
    </xf>
    <xf numFmtId="42" fontId="29" fillId="0" borderId="60" xfId="5" applyNumberFormat="1" applyFont="1" applyBorder="1" applyAlignment="1">
      <alignment horizontal="center" vertical="center" wrapText="1"/>
    </xf>
    <xf numFmtId="42" fontId="29" fillId="0" borderId="61" xfId="5" applyNumberFormat="1" applyFont="1" applyBorder="1" applyAlignment="1">
      <alignment horizontal="center" vertical="center" wrapText="1"/>
    </xf>
    <xf numFmtId="42" fontId="29" fillId="0" borderId="62" xfId="5" applyNumberFormat="1" applyFont="1" applyBorder="1" applyAlignment="1">
      <alignment horizontal="center" vertical="center" wrapText="1"/>
    </xf>
    <xf numFmtId="42" fontId="29" fillId="0" borderId="63" xfId="6" applyNumberFormat="1" applyFont="1" applyBorder="1" applyAlignment="1">
      <alignment horizontal="center" vertical="center" wrapText="1"/>
    </xf>
    <xf numFmtId="174" fontId="29" fillId="0" borderId="64" xfId="5" applyNumberFormat="1" applyFont="1" applyBorder="1" applyAlignment="1">
      <alignment horizontal="center" vertical="center" wrapText="1"/>
    </xf>
    <xf numFmtId="174" fontId="29" fillId="0" borderId="65" xfId="5" applyNumberFormat="1" applyFont="1" applyBorder="1" applyAlignment="1">
      <alignment horizontal="center" vertical="center" wrapText="1"/>
    </xf>
    <xf numFmtId="42" fontId="3" fillId="0" borderId="42" xfId="5" applyNumberFormat="1" applyFont="1" applyBorder="1" applyAlignment="1">
      <alignment horizontal="center" vertical="center" wrapText="1"/>
    </xf>
    <xf numFmtId="42" fontId="3" fillId="0" borderId="43" xfId="5" applyNumberFormat="1" applyFont="1" applyBorder="1" applyAlignment="1">
      <alignment horizontal="center" vertical="center" wrapText="1"/>
    </xf>
    <xf numFmtId="42" fontId="3" fillId="0" borderId="66" xfId="6" applyNumberFormat="1" applyFont="1" applyBorder="1" applyAlignment="1">
      <alignment horizontal="center" vertical="center" wrapText="1"/>
    </xf>
    <xf numFmtId="42" fontId="8" fillId="0" borderId="67" xfId="5" applyNumberFormat="1" applyFont="1" applyBorder="1" applyAlignment="1">
      <alignment horizontal="center" vertical="center" wrapText="1"/>
    </xf>
    <xf numFmtId="42" fontId="30" fillId="11" borderId="68" xfId="5" applyNumberFormat="1" applyFont="1" applyFill="1" applyBorder="1" applyAlignment="1">
      <alignment horizontal="center" vertical="center" wrapText="1"/>
    </xf>
    <xf numFmtId="42" fontId="8" fillId="0" borderId="43" xfId="5" applyNumberFormat="1" applyFont="1" applyBorder="1" applyAlignment="1">
      <alignment horizontal="center" vertical="center" wrapText="1"/>
    </xf>
    <xf numFmtId="42" fontId="8" fillId="0" borderId="69" xfId="5" applyNumberFormat="1" applyFont="1" applyBorder="1" applyAlignment="1">
      <alignment horizontal="center" vertical="center" wrapText="1"/>
    </xf>
    <xf numFmtId="42" fontId="8" fillId="0" borderId="70" xfId="5" applyNumberFormat="1" applyFont="1" applyBorder="1" applyAlignment="1">
      <alignment horizontal="center" vertical="center" wrapText="1"/>
    </xf>
    <xf numFmtId="42" fontId="3" fillId="0" borderId="71" xfId="6" applyNumberFormat="1" applyFont="1" applyBorder="1" applyAlignment="1">
      <alignment horizontal="center" vertical="center" wrapText="1"/>
    </xf>
    <xf numFmtId="0" fontId="28" fillId="0" borderId="59" xfId="5" applyFont="1" applyBorder="1" applyAlignment="1">
      <alignment horizontal="center" vertical="center" wrapText="1"/>
    </xf>
    <xf numFmtId="0" fontId="28" fillId="0" borderId="64" xfId="5" applyFont="1" applyFill="1" applyBorder="1" applyAlignment="1">
      <alignment horizontal="center" vertical="center" wrapText="1"/>
    </xf>
    <xf numFmtId="42" fontId="4" fillId="0" borderId="72" xfId="5" applyNumberFormat="1" applyFont="1" applyFill="1" applyBorder="1" applyAlignment="1">
      <alignment horizontal="center" vertical="center" wrapText="1" readingOrder="1"/>
    </xf>
    <xf numFmtId="42" fontId="4" fillId="0" borderId="73" xfId="5" applyNumberFormat="1" applyFont="1" applyFill="1" applyBorder="1" applyAlignment="1">
      <alignment horizontal="center" vertical="center" wrapText="1" readingOrder="1"/>
    </xf>
    <xf numFmtId="0" fontId="14" fillId="0" borderId="0" xfId="5" applyFont="1" applyFill="1" applyBorder="1"/>
    <xf numFmtId="0" fontId="29" fillId="0" borderId="65" xfId="5" applyFont="1" applyBorder="1" applyAlignment="1">
      <alignment horizontal="center" vertical="center" wrapText="1"/>
    </xf>
    <xf numFmtId="42" fontId="3" fillId="0" borderId="74" xfId="5" applyNumberFormat="1" applyFont="1" applyFill="1" applyBorder="1" applyAlignment="1">
      <alignment horizontal="center" vertical="center" wrapText="1" readingOrder="1"/>
    </xf>
    <xf numFmtId="42" fontId="3" fillId="0" borderId="75" xfId="5" applyNumberFormat="1" applyFont="1" applyFill="1" applyBorder="1" applyAlignment="1">
      <alignment horizontal="center" vertical="center" wrapText="1" readingOrder="1"/>
    </xf>
    <xf numFmtId="42" fontId="3" fillId="0" borderId="64" xfId="5" applyNumberFormat="1" applyFont="1" applyFill="1" applyBorder="1" applyAlignment="1">
      <alignment horizontal="center" vertical="center" wrapText="1" readingOrder="1"/>
    </xf>
    <xf numFmtId="42" fontId="14" fillId="0" borderId="0" xfId="5" applyNumberFormat="1" applyFont="1"/>
    <xf numFmtId="0" fontId="29" fillId="0" borderId="64" xfId="5" applyFont="1" applyBorder="1" applyAlignment="1">
      <alignment horizontal="center" vertical="center" wrapText="1"/>
    </xf>
    <xf numFmtId="42" fontId="3" fillId="0" borderId="72" xfId="5" applyNumberFormat="1" applyFont="1" applyFill="1" applyBorder="1" applyAlignment="1">
      <alignment horizontal="center" vertical="center" wrapText="1" readingOrder="1"/>
    </xf>
    <xf numFmtId="42" fontId="3" fillId="0" borderId="73" xfId="5" applyNumberFormat="1" applyFont="1" applyFill="1" applyBorder="1" applyAlignment="1">
      <alignment horizontal="center" vertical="center" wrapText="1" readingOrder="1"/>
    </xf>
    <xf numFmtId="0" fontId="28" fillId="0" borderId="76" xfId="5" applyFont="1" applyBorder="1" applyAlignment="1">
      <alignment horizontal="center" vertical="center" wrapText="1"/>
    </xf>
    <xf numFmtId="166" fontId="28" fillId="0" borderId="16" xfId="7" applyNumberFormat="1" applyFont="1" applyBorder="1" applyAlignment="1">
      <alignment horizontal="center" vertical="center" wrapText="1"/>
    </xf>
    <xf numFmtId="166" fontId="28" fillId="0" borderId="77" xfId="7" applyNumberFormat="1" applyFont="1" applyBorder="1" applyAlignment="1">
      <alignment horizontal="center" vertical="center" wrapText="1"/>
    </xf>
    <xf numFmtId="0" fontId="28" fillId="0" borderId="0" xfId="5" applyFont="1" applyBorder="1" applyAlignment="1">
      <alignment horizontal="center" vertical="center" wrapText="1"/>
    </xf>
    <xf numFmtId="166" fontId="28" fillId="0" borderId="0" xfId="7" applyNumberFormat="1" applyFont="1" applyBorder="1" applyAlignment="1">
      <alignment horizontal="center" vertical="center" wrapText="1"/>
    </xf>
    <xf numFmtId="181" fontId="27" fillId="10" borderId="78" xfId="5" applyNumberFormat="1" applyFont="1" applyFill="1" applyBorder="1" applyAlignment="1">
      <alignment horizontal="center"/>
    </xf>
    <xf numFmtId="42" fontId="29" fillId="0" borderId="31" xfId="5" applyNumberFormat="1" applyFont="1" applyBorder="1" applyAlignment="1">
      <alignment horizontal="center" vertical="center" wrapText="1"/>
    </xf>
    <xf numFmtId="42" fontId="29" fillId="0" borderId="79" xfId="5" applyNumberFormat="1" applyFont="1" applyBorder="1" applyAlignment="1">
      <alignment horizontal="center" vertical="center" wrapText="1"/>
    </xf>
    <xf numFmtId="42" fontId="29" fillId="0" borderId="80" xfId="5" applyNumberFormat="1" applyFont="1" applyBorder="1" applyAlignment="1">
      <alignment horizontal="center" vertical="center" wrapText="1"/>
    </xf>
    <xf numFmtId="42" fontId="29" fillId="0" borderId="81" xfId="6" applyNumberFormat="1" applyFont="1" applyBorder="1" applyAlignment="1">
      <alignment horizontal="center" vertical="center" wrapText="1"/>
    </xf>
    <xf numFmtId="0" fontId="27" fillId="0" borderId="0" xfId="5" applyFont="1"/>
    <xf numFmtId="0" fontId="31" fillId="0" borderId="0" xfId="5" applyFont="1"/>
    <xf numFmtId="42" fontId="29" fillId="0" borderId="30" xfId="5" applyNumberFormat="1" applyFont="1" applyBorder="1" applyAlignment="1">
      <alignment horizontal="center" vertical="center" wrapText="1"/>
    </xf>
    <xf numFmtId="42" fontId="29" fillId="0" borderId="32" xfId="5" applyNumberFormat="1" applyFont="1" applyBorder="1" applyAlignment="1">
      <alignment horizontal="center" vertical="center" wrapText="1"/>
    </xf>
    <xf numFmtId="42" fontId="29" fillId="0" borderId="82" xfId="5" applyNumberFormat="1" applyFont="1" applyBorder="1" applyAlignment="1">
      <alignment horizontal="center" vertical="center" wrapText="1"/>
    </xf>
    <xf numFmtId="42" fontId="29" fillId="0" borderId="40" xfId="5" applyNumberFormat="1" applyFont="1" applyBorder="1" applyAlignment="1">
      <alignment horizontal="center" vertical="center" wrapText="1"/>
    </xf>
    <xf numFmtId="42" fontId="8" fillId="0" borderId="27" xfId="5" applyNumberFormat="1" applyFont="1" applyBorder="1" applyAlignment="1">
      <alignment horizontal="center" vertical="center" wrapText="1"/>
    </xf>
    <xf numFmtId="42" fontId="4" fillId="0" borderId="59" xfId="5" applyNumberFormat="1" applyFont="1" applyFill="1" applyBorder="1" applyAlignment="1">
      <alignment horizontal="center" vertical="center" wrapText="1" readingOrder="1"/>
    </xf>
    <xf numFmtId="0" fontId="28" fillId="0" borderId="41" xfId="5" applyFont="1" applyFill="1" applyBorder="1" applyAlignment="1">
      <alignment horizontal="center" vertical="center" wrapText="1"/>
    </xf>
    <xf numFmtId="42" fontId="4" fillId="0" borderId="41" xfId="5" applyNumberFormat="1" applyFont="1" applyFill="1" applyBorder="1" applyAlignment="1">
      <alignment horizontal="center" vertical="center" wrapText="1" readingOrder="1"/>
    </xf>
    <xf numFmtId="42" fontId="4" fillId="0" borderId="64" xfId="5" applyNumberFormat="1" applyFont="1" applyFill="1" applyBorder="1" applyAlignment="1">
      <alignment horizontal="center" vertical="center" wrapText="1" readingOrder="1"/>
    </xf>
    <xf numFmtId="0" fontId="29" fillId="0" borderId="44" xfId="5" applyFont="1" applyBorder="1" applyAlignment="1">
      <alignment horizontal="center" vertical="center" wrapText="1"/>
    </xf>
    <xf numFmtId="42" fontId="3" fillId="0" borderId="44" xfId="5" applyNumberFormat="1" applyFont="1" applyFill="1" applyBorder="1" applyAlignment="1">
      <alignment horizontal="center" vertical="center" wrapText="1" readingOrder="1"/>
    </xf>
    <xf numFmtId="0" fontId="29" fillId="0" borderId="41" xfId="5" applyFont="1" applyBorder="1" applyAlignment="1">
      <alignment horizontal="center" vertical="center" wrapText="1"/>
    </xf>
    <xf numFmtId="42" fontId="3" fillId="0" borderId="41" xfId="5" applyNumberFormat="1" applyFont="1" applyFill="1" applyBorder="1" applyAlignment="1">
      <alignment horizontal="center" vertical="center" wrapText="1" readingOrder="1"/>
    </xf>
    <xf numFmtId="0" fontId="28" fillId="0" borderId="83" xfId="5" applyFont="1" applyBorder="1" applyAlignment="1">
      <alignment horizontal="center" vertical="center" wrapText="1"/>
    </xf>
    <xf numFmtId="166" fontId="28" fillId="0" borderId="83" xfId="7" applyNumberFormat="1" applyFont="1" applyBorder="1" applyAlignment="1">
      <alignment horizontal="center" vertical="center" wrapText="1"/>
    </xf>
    <xf numFmtId="166" fontId="28" fillId="0" borderId="76" xfId="7" applyNumberFormat="1" applyFont="1" applyBorder="1" applyAlignment="1">
      <alignment horizontal="center" vertical="center" wrapText="1"/>
    </xf>
    <xf numFmtId="174" fontId="27" fillId="10" borderId="78" xfId="5" applyNumberFormat="1" applyFont="1" applyFill="1" applyBorder="1" applyAlignment="1">
      <alignment horizontal="center"/>
    </xf>
    <xf numFmtId="174" fontId="28" fillId="0" borderId="81" xfId="5" applyNumberFormat="1" applyFont="1" applyBorder="1" applyAlignment="1">
      <alignment horizontal="center" vertical="center" wrapText="1"/>
    </xf>
    <xf numFmtId="1" fontId="29" fillId="0" borderId="31" xfId="5" applyNumberFormat="1" applyFont="1" applyBorder="1" applyAlignment="1">
      <alignment horizontal="center" wrapText="1"/>
    </xf>
    <xf numFmtId="1" fontId="29" fillId="0" borderId="31" xfId="5" applyNumberFormat="1" applyFont="1" applyBorder="1" applyAlignment="1">
      <alignment horizontal="center" vertical="center" wrapText="1"/>
    </xf>
    <xf numFmtId="1" fontId="29" fillId="0" borderId="79" xfId="5" applyNumberFormat="1" applyFont="1" applyBorder="1" applyAlignment="1">
      <alignment horizontal="center" vertical="center" wrapText="1"/>
    </xf>
    <xf numFmtId="1" fontId="29" fillId="0" borderId="80" xfId="5" applyNumberFormat="1" applyFont="1" applyBorder="1" applyAlignment="1">
      <alignment horizontal="center" vertical="center" wrapText="1"/>
    </xf>
    <xf numFmtId="1" fontId="29" fillId="0" borderId="32" xfId="5" applyNumberFormat="1" applyFont="1" applyBorder="1" applyAlignment="1">
      <alignment horizontal="center" vertical="center" wrapText="1"/>
    </xf>
    <xf numFmtId="1" fontId="8" fillId="0" borderId="60" xfId="5" applyNumberFormat="1" applyFont="1" applyBorder="1" applyAlignment="1">
      <alignment horizontal="center" vertical="center" wrapText="1"/>
    </xf>
    <xf numFmtId="1" fontId="29" fillId="0" borderId="60" xfId="5" applyNumberFormat="1" applyFont="1" applyBorder="1" applyAlignment="1">
      <alignment horizontal="center" vertical="center" wrapText="1"/>
    </xf>
    <xf numFmtId="1" fontId="29" fillId="0" borderId="61" xfId="5" applyNumberFormat="1" applyFont="1" applyBorder="1" applyAlignment="1">
      <alignment horizontal="center" vertical="center" wrapText="1"/>
    </xf>
    <xf numFmtId="1" fontId="29" fillId="0" borderId="62" xfId="5" applyNumberFormat="1" applyFont="1" applyBorder="1" applyAlignment="1">
      <alignment horizontal="center" vertical="center" wrapText="1"/>
    </xf>
    <xf numFmtId="1" fontId="29" fillId="0" borderId="82" xfId="5" applyNumberFormat="1" applyFont="1" applyBorder="1" applyAlignment="1">
      <alignment horizontal="center" vertical="center" wrapText="1"/>
    </xf>
    <xf numFmtId="1" fontId="29" fillId="11" borderId="0" xfId="5" applyNumberFormat="1" applyFont="1" applyFill="1" applyBorder="1" applyAlignment="1">
      <alignment horizontal="center" vertical="center" wrapText="1"/>
    </xf>
    <xf numFmtId="1" fontId="8" fillId="0" borderId="26" xfId="5" applyNumberFormat="1" applyFont="1" applyBorder="1" applyAlignment="1">
      <alignment horizontal="center" vertical="center" wrapText="1"/>
    </xf>
    <xf numFmtId="1" fontId="29" fillId="0" borderId="42" xfId="5" applyNumberFormat="1" applyFont="1" applyBorder="1" applyAlignment="1">
      <alignment horizontal="center" vertical="center" wrapText="1"/>
    </xf>
    <xf numFmtId="1" fontId="29" fillId="0" borderId="43" xfId="5" applyNumberFormat="1" applyFont="1" applyBorder="1" applyAlignment="1">
      <alignment horizontal="center" vertical="center" wrapText="1"/>
    </xf>
    <xf numFmtId="1" fontId="29" fillId="0" borderId="26" xfId="5" applyNumberFormat="1" applyFont="1" applyBorder="1" applyAlignment="1">
      <alignment horizontal="center" vertical="center" wrapText="1"/>
    </xf>
    <xf numFmtId="1" fontId="29" fillId="0" borderId="27" xfId="5" applyNumberFormat="1" applyFont="1" applyBorder="1" applyAlignment="1">
      <alignment horizontal="center" vertical="center" wrapText="1"/>
    </xf>
    <xf numFmtId="1" fontId="3" fillId="11" borderId="0" xfId="5" applyNumberFormat="1" applyFont="1" applyFill="1" applyBorder="1" applyAlignment="1">
      <alignment horizontal="center" vertical="center" wrapText="1"/>
    </xf>
    <xf numFmtId="1" fontId="3" fillId="11" borderId="46" xfId="5" applyNumberFormat="1" applyFont="1" applyFill="1" applyBorder="1" applyAlignment="1">
      <alignment horizontal="center" vertical="center" wrapText="1"/>
    </xf>
    <xf numFmtId="1" fontId="8" fillId="0" borderId="67" xfId="5" applyNumberFormat="1" applyFont="1" applyBorder="1" applyAlignment="1">
      <alignment horizontal="center" vertical="center" wrapText="1"/>
    </xf>
    <xf numFmtId="1" fontId="3" fillId="0" borderId="43" xfId="5" applyNumberFormat="1" applyFont="1" applyBorder="1" applyAlignment="1">
      <alignment horizontal="center" vertical="center" wrapText="1"/>
    </xf>
    <xf numFmtId="1" fontId="3" fillId="0" borderId="26" xfId="5" applyNumberFormat="1" applyFont="1" applyBorder="1" applyAlignment="1">
      <alignment horizontal="center" vertical="center" wrapText="1"/>
    </xf>
    <xf numFmtId="1" fontId="3" fillId="0" borderId="42" xfId="5" applyNumberFormat="1" applyFont="1" applyBorder="1" applyAlignment="1">
      <alignment horizontal="center" vertical="center" wrapText="1"/>
    </xf>
    <xf numFmtId="1" fontId="3" fillId="0" borderId="27" xfId="5" applyNumberFormat="1" applyFont="1" applyBorder="1" applyAlignment="1">
      <alignment horizontal="center" vertical="center" wrapText="1"/>
    </xf>
    <xf numFmtId="1" fontId="3" fillId="11" borderId="45" xfId="5" applyNumberFormat="1" applyFont="1" applyFill="1" applyBorder="1" applyAlignment="1">
      <alignment horizontal="center" vertical="center" wrapText="1"/>
    </xf>
    <xf numFmtId="1" fontId="3" fillId="11" borderId="24" xfId="5" applyNumberFormat="1" applyFont="1" applyFill="1" applyBorder="1" applyAlignment="1">
      <alignment horizontal="center" vertical="center" wrapText="1"/>
    </xf>
    <xf numFmtId="1" fontId="8" fillId="0" borderId="47" xfId="5" applyNumberFormat="1" applyFont="1" applyBorder="1" applyAlignment="1">
      <alignment horizontal="center" vertical="center" wrapText="1"/>
    </xf>
    <xf numFmtId="1" fontId="3" fillId="11" borderId="68" xfId="5" applyNumberFormat="1" applyFont="1" applyFill="1" applyBorder="1" applyAlignment="1">
      <alignment horizontal="center" vertical="center" wrapText="1"/>
    </xf>
    <xf numFmtId="1" fontId="8" fillId="0" borderId="43" xfId="5" applyNumberFormat="1" applyFont="1" applyBorder="1" applyAlignment="1">
      <alignment horizontal="center" vertical="center" wrapText="1"/>
    </xf>
    <xf numFmtId="1" fontId="8" fillId="0" borderId="69" xfId="5" applyNumberFormat="1" applyFont="1" applyBorder="1" applyAlignment="1">
      <alignment horizontal="center" vertical="center" wrapText="1"/>
    </xf>
    <xf numFmtId="1" fontId="3" fillId="11" borderId="6" xfId="5" applyNumberFormat="1" applyFont="1" applyFill="1" applyBorder="1" applyAlignment="1">
      <alignment horizontal="center" vertical="center" wrapText="1"/>
    </xf>
    <xf numFmtId="1" fontId="3" fillId="11" borderId="38" xfId="5" applyNumberFormat="1" applyFont="1" applyFill="1" applyBorder="1" applyAlignment="1">
      <alignment horizontal="center" vertical="center" wrapText="1"/>
    </xf>
    <xf numFmtId="1" fontId="3" fillId="11" borderId="49" xfId="5" applyNumberFormat="1" applyFont="1" applyFill="1" applyBorder="1" applyAlignment="1">
      <alignment horizontal="center" vertical="center" wrapText="1"/>
    </xf>
    <xf numFmtId="1" fontId="8" fillId="0" borderId="50" xfId="5" applyNumberFormat="1" applyFont="1" applyBorder="1" applyAlignment="1">
      <alignment horizontal="center" vertical="center" wrapText="1"/>
    </xf>
    <xf numFmtId="1" fontId="4" fillId="0" borderId="51" xfId="5" applyNumberFormat="1" applyFont="1" applyFill="1" applyBorder="1" applyAlignment="1">
      <alignment horizontal="center" vertical="center" wrapText="1"/>
    </xf>
    <xf numFmtId="1" fontId="4" fillId="0" borderId="52" xfId="5" applyNumberFormat="1" applyFont="1" applyFill="1" applyBorder="1" applyAlignment="1">
      <alignment horizontal="center" vertical="center" wrapText="1"/>
    </xf>
    <xf numFmtId="0" fontId="28" fillId="0" borderId="84" xfId="5" applyFont="1" applyFill="1" applyBorder="1" applyAlignment="1">
      <alignment horizontal="center" vertical="center" wrapText="1"/>
    </xf>
    <xf numFmtId="1" fontId="4" fillId="0" borderId="54" xfId="5" applyNumberFormat="1" applyFont="1" applyFill="1" applyBorder="1" applyAlignment="1">
      <alignment horizontal="center" vertical="center" wrapText="1"/>
    </xf>
    <xf numFmtId="1" fontId="4" fillId="0" borderId="55" xfId="5" applyNumberFormat="1" applyFont="1" applyFill="1" applyBorder="1" applyAlignment="1">
      <alignment horizontal="center" vertical="center" wrapText="1"/>
    </xf>
    <xf numFmtId="169" fontId="3" fillId="2" borderId="85" xfId="2" applyNumberFormat="1" applyFont="1" applyFill="1" applyBorder="1"/>
    <xf numFmtId="7" fontId="3" fillId="2" borderId="6" xfId="2" applyNumberFormat="1" applyFont="1" applyFill="1" applyBorder="1"/>
    <xf numFmtId="0" fontId="3" fillId="12" borderId="6" xfId="1" applyFont="1" applyFill="1" applyBorder="1"/>
    <xf numFmtId="0" fontId="3" fillId="12" borderId="86" xfId="1" applyFont="1" applyFill="1" applyBorder="1"/>
    <xf numFmtId="169" fontId="3" fillId="2" borderId="87" xfId="2" applyNumberFormat="1" applyFont="1" applyFill="1" applyBorder="1"/>
    <xf numFmtId="169" fontId="3" fillId="2" borderId="5" xfId="2" applyNumberFormat="1" applyFont="1" applyFill="1" applyBorder="1"/>
    <xf numFmtId="0" fontId="3" fillId="12" borderId="5" xfId="1" applyFont="1" applyFill="1" applyBorder="1"/>
    <xf numFmtId="0" fontId="3" fillId="12" borderId="88" xfId="1" applyFont="1" applyFill="1" applyBorder="1"/>
    <xf numFmtId="17" fontId="3" fillId="0" borderId="0" xfId="1" applyNumberFormat="1" applyFont="1" applyAlignment="1">
      <alignment horizontal="left"/>
    </xf>
    <xf numFmtId="164" fontId="3" fillId="0" borderId="5" xfId="2" applyNumberFormat="1" applyFont="1" applyBorder="1"/>
    <xf numFmtId="0" fontId="3" fillId="0" borderId="5" xfId="1" applyFont="1" applyFill="1" applyBorder="1"/>
    <xf numFmtId="0" fontId="3" fillId="0" borderId="5" xfId="1" applyFont="1" applyBorder="1"/>
    <xf numFmtId="17" fontId="3" fillId="0" borderId="5" xfId="1" applyNumberFormat="1" applyFont="1" applyBorder="1" applyAlignment="1">
      <alignment horizontal="left"/>
    </xf>
    <xf numFmtId="164" fontId="8" fillId="0" borderId="0" xfId="1" applyNumberFormat="1" applyFont="1"/>
    <xf numFmtId="49" fontId="6" fillId="13" borderId="16" xfId="1" applyNumberFormat="1" applyFont="1" applyFill="1" applyBorder="1" applyAlignment="1">
      <alignment horizontal="center"/>
    </xf>
    <xf numFmtId="49" fontId="6" fillId="13" borderId="16" xfId="1" applyNumberFormat="1" applyFont="1" applyFill="1" applyBorder="1" applyAlignment="1">
      <alignment horizontal="left"/>
    </xf>
    <xf numFmtId="0" fontId="3" fillId="2" borderId="6" xfId="1" applyFont="1" applyFill="1" applyBorder="1"/>
    <xf numFmtId="0" fontId="3" fillId="2" borderId="86" xfId="1" applyFont="1" applyFill="1" applyBorder="1"/>
    <xf numFmtId="0" fontId="3" fillId="2" borderId="88" xfId="1" applyFont="1" applyFill="1" applyBorder="1"/>
    <xf numFmtId="165" fontId="7" fillId="0" borderId="0" xfId="2" applyNumberFormat="1" applyFont="1" applyFill="1"/>
    <xf numFmtId="174" fontId="3" fillId="0" borderId="0" xfId="1" applyNumberFormat="1" applyFont="1" applyFill="1" applyBorder="1" applyAlignment="1">
      <alignment horizontal="left"/>
    </xf>
    <xf numFmtId="168" fontId="5" fillId="0" borderId="0" xfId="2" applyNumberFormat="1" applyFont="1" applyBorder="1"/>
    <xf numFmtId="168" fontId="5" fillId="0" borderId="0" xfId="1" applyNumberFormat="1" applyFont="1"/>
    <xf numFmtId="168" fontId="32" fillId="0" borderId="0" xfId="1" applyNumberFormat="1" applyFont="1"/>
    <xf numFmtId="182" fontId="5" fillId="0" borderId="6" xfId="2" applyNumberFormat="1" applyFont="1" applyFill="1" applyBorder="1" applyAlignment="1">
      <alignment horizontal="right"/>
    </xf>
    <xf numFmtId="182" fontId="5" fillId="0" borderId="0" xfId="2" applyNumberFormat="1" applyFont="1" applyFill="1" applyBorder="1" applyAlignment="1">
      <alignment horizontal="right"/>
    </xf>
    <xf numFmtId="0" fontId="3" fillId="0" borderId="6" xfId="1" applyFont="1" applyFill="1" applyBorder="1"/>
    <xf numFmtId="168" fontId="5" fillId="0" borderId="0" xfId="2" applyNumberFormat="1" applyFont="1"/>
    <xf numFmtId="168" fontId="5" fillId="0" borderId="5" xfId="2" applyNumberFormat="1" applyFont="1" applyBorder="1" applyAlignment="1">
      <alignment horizontal="right"/>
    </xf>
    <xf numFmtId="168" fontId="5" fillId="0" borderId="5" xfId="2" applyNumberFormat="1" applyFont="1" applyBorder="1"/>
    <xf numFmtId="168" fontId="5" fillId="0" borderId="5" xfId="1" applyNumberFormat="1" applyFont="1" applyBorder="1"/>
    <xf numFmtId="168" fontId="32" fillId="0" borderId="5" xfId="1" applyNumberFormat="1" applyFont="1" applyBorder="1"/>
    <xf numFmtId="166" fontId="3" fillId="0" borderId="0" xfId="4" applyNumberFormat="1" applyFont="1"/>
    <xf numFmtId="168" fontId="4" fillId="0" borderId="0" xfId="2" applyNumberFormat="1" applyFont="1"/>
    <xf numFmtId="169" fontId="3" fillId="0" borderId="0" xfId="2" applyNumberFormat="1" applyFont="1"/>
    <xf numFmtId="168" fontId="3" fillId="0" borderId="1" xfId="2" applyNumberFormat="1" applyFont="1" applyFill="1" applyBorder="1"/>
    <xf numFmtId="0" fontId="3" fillId="0" borderId="1" xfId="1" applyFont="1" applyFill="1" applyBorder="1"/>
    <xf numFmtId="167" fontId="3" fillId="0" borderId="0" xfId="1" applyNumberFormat="1" applyFont="1" applyFill="1" applyBorder="1"/>
    <xf numFmtId="167" fontId="5" fillId="0" borderId="0" xfId="1" applyNumberFormat="1" applyFont="1" applyFill="1" applyBorder="1"/>
    <xf numFmtId="183" fontId="12" fillId="0" borderId="0" xfId="1" applyNumberFormat="1" applyFont="1" applyFill="1" applyBorder="1" applyAlignment="1">
      <alignment horizontal="right"/>
    </xf>
    <xf numFmtId="37" fontId="4" fillId="0" borderId="0" xfId="1" applyNumberFormat="1" applyFont="1" applyBorder="1"/>
    <xf numFmtId="0" fontId="4" fillId="0" borderId="5" xfId="1" applyFont="1" applyFill="1" applyBorder="1"/>
    <xf numFmtId="37" fontId="3" fillId="0" borderId="0" xfId="1" applyNumberFormat="1" applyFont="1" applyBorder="1"/>
    <xf numFmtId="164" fontId="3" fillId="0" borderId="6" xfId="2" applyNumberFormat="1" applyFont="1" applyFill="1" applyBorder="1"/>
    <xf numFmtId="164" fontId="3" fillId="0" borderId="0" xfId="2" applyNumberFormat="1" applyFont="1" applyFill="1" applyBorder="1"/>
    <xf numFmtId="167" fontId="33" fillId="0" borderId="89" xfId="1" applyNumberFormat="1" applyFont="1" applyFill="1" applyBorder="1" applyAlignment="1">
      <alignment horizontal="right"/>
    </xf>
    <xf numFmtId="167" fontId="34" fillId="4" borderId="10" xfId="1" applyNumberFormat="1" applyFont="1" applyFill="1" applyBorder="1" applyAlignment="1">
      <alignment horizontal="right"/>
    </xf>
    <xf numFmtId="0" fontId="3" fillId="0" borderId="0" xfId="1" applyFont="1" applyFill="1" applyBorder="1" applyAlignment="1">
      <alignment horizontal="left"/>
    </xf>
    <xf numFmtId="0" fontId="3" fillId="0" borderId="0" xfId="1" applyFont="1" applyAlignment="1">
      <alignment horizontal="left"/>
    </xf>
    <xf numFmtId="167" fontId="3" fillId="0" borderId="0" xfId="1" applyNumberFormat="1" applyFont="1" applyBorder="1"/>
    <xf numFmtId="169" fontId="4" fillId="0" borderId="0" xfId="1" applyNumberFormat="1" applyFont="1" applyBorder="1"/>
    <xf numFmtId="169" fontId="3" fillId="0" borderId="0" xfId="2" applyNumberFormat="1" applyFont="1" applyBorder="1"/>
    <xf numFmtId="0" fontId="4" fillId="0" borderId="0" xfId="1" applyFont="1" applyBorder="1"/>
    <xf numFmtId="169" fontId="4" fillId="0" borderId="0" xfId="2" applyNumberFormat="1" applyFont="1" applyBorder="1"/>
    <xf numFmtId="169" fontId="8" fillId="0" borderId="0" xfId="2" applyNumberFormat="1" applyFont="1" applyBorder="1"/>
    <xf numFmtId="168" fontId="3" fillId="0" borderId="0" xfId="2" applyNumberFormat="1" applyFont="1" applyFill="1" applyBorder="1"/>
    <xf numFmtId="0" fontId="5" fillId="0" borderId="0" xfId="1" applyFont="1" applyFill="1"/>
    <xf numFmtId="184" fontId="3" fillId="0" borderId="0" xfId="1" applyNumberFormat="1" applyFont="1" applyBorder="1"/>
    <xf numFmtId="184" fontId="3" fillId="0" borderId="0" xfId="1" applyNumberFormat="1" applyFont="1" applyFill="1" applyBorder="1"/>
    <xf numFmtId="183" fontId="5" fillId="0" borderId="0" xfId="1" applyNumberFormat="1" applyFont="1" applyFill="1" applyBorder="1" applyAlignment="1">
      <alignment horizontal="right"/>
    </xf>
    <xf numFmtId="0" fontId="5" fillId="0" borderId="0" xfId="1" applyFont="1" applyAlignment="1">
      <alignment horizontal="left" indent="1"/>
    </xf>
    <xf numFmtId="0" fontId="4" fillId="0" borderId="5" xfId="1" applyFont="1" applyBorder="1"/>
    <xf numFmtId="0" fontId="4" fillId="0" borderId="0" xfId="2" applyNumberFormat="1" applyFont="1" applyFill="1" applyBorder="1" applyAlignment="1">
      <alignment horizontal="right"/>
    </xf>
    <xf numFmtId="165" fontId="4" fillId="0" borderId="0" xfId="2" applyNumberFormat="1" applyFont="1" applyFill="1" applyBorder="1" applyAlignment="1">
      <alignment horizontal="right"/>
    </xf>
    <xf numFmtId="165" fontId="4" fillId="0" borderId="5" xfId="2" applyNumberFormat="1" applyFont="1" applyBorder="1"/>
    <xf numFmtId="0" fontId="3" fillId="0" borderId="6" xfId="2" applyNumberFormat="1" applyFont="1" applyFill="1" applyBorder="1" applyAlignment="1">
      <alignment horizontal="right"/>
    </xf>
    <xf numFmtId="165" fontId="8" fillId="4" borderId="0" xfId="2" applyNumberFormat="1" applyFont="1" applyFill="1"/>
    <xf numFmtId="37" fontId="3" fillId="0" borderId="0" xfId="3" applyNumberFormat="1" applyFont="1" applyFill="1" applyBorder="1" applyAlignment="1">
      <alignment horizontal="right"/>
    </xf>
    <xf numFmtId="169" fontId="34" fillId="0" borderId="0" xfId="2" applyNumberFormat="1" applyFont="1" applyFill="1" applyBorder="1"/>
    <xf numFmtId="169" fontId="3" fillId="0" borderId="0" xfId="1" applyNumberFormat="1" applyFont="1"/>
    <xf numFmtId="169" fontId="35" fillId="0" borderId="0" xfId="2" applyNumberFormat="1" applyFont="1" applyFill="1" applyBorder="1"/>
    <xf numFmtId="185" fontId="3" fillId="0" borderId="0" xfId="1" applyNumberFormat="1" applyFont="1"/>
    <xf numFmtId="0" fontId="3" fillId="0" borderId="5" xfId="1" applyFont="1" applyBorder="1" applyAlignment="1">
      <alignment horizontal="left" indent="1"/>
    </xf>
    <xf numFmtId="5" fontId="35" fillId="0" borderId="0" xfId="2" applyNumberFormat="1" applyFont="1" applyFill="1" applyBorder="1"/>
    <xf numFmtId="165" fontId="34" fillId="0" borderId="0" xfId="2" applyNumberFormat="1" applyFont="1" applyFill="1" applyBorder="1"/>
    <xf numFmtId="5" fontId="36" fillId="0" borderId="0" xfId="2" applyNumberFormat="1" applyFont="1" applyFill="1" applyBorder="1"/>
    <xf numFmtId="5" fontId="34" fillId="0" borderId="0" xfId="2" applyNumberFormat="1" applyFont="1" applyFill="1" applyBorder="1"/>
    <xf numFmtId="0" fontId="27" fillId="0" borderId="0" xfId="1" applyFont="1"/>
    <xf numFmtId="0" fontId="3" fillId="2" borderId="0" xfId="1" applyFont="1" applyFill="1" applyAlignment="1">
      <alignment horizontal="center"/>
    </xf>
    <xf numFmtId="0" fontId="4" fillId="0" borderId="16" xfId="1" applyFont="1" applyFill="1" applyBorder="1" applyAlignment="1">
      <alignment horizontal="center"/>
    </xf>
    <xf numFmtId="174" fontId="4" fillId="0" borderId="76" xfId="1" applyNumberFormat="1" applyFont="1" applyFill="1" applyBorder="1" applyAlignment="1">
      <alignment horizontal="center"/>
    </xf>
    <xf numFmtId="0" fontId="3" fillId="0" borderId="35" xfId="1" applyFont="1" applyBorder="1" applyAlignment="1">
      <alignment horizontal="center"/>
    </xf>
    <xf numFmtId="0" fontId="4" fillId="0" borderId="5" xfId="1" applyFont="1" applyBorder="1" applyAlignment="1">
      <alignment horizontal="left"/>
    </xf>
    <xf numFmtId="0" fontId="3" fillId="0" borderId="0" xfId="1" applyFont="1" applyFill="1" applyBorder="1" applyAlignment="1">
      <alignment horizontal="center"/>
    </xf>
    <xf numFmtId="0" fontId="8" fillId="0" borderId="0" xfId="1" applyFont="1" applyFill="1" applyBorder="1" applyAlignment="1">
      <alignment horizontal="center"/>
    </xf>
    <xf numFmtId="0" fontId="3" fillId="0" borderId="0" xfId="0" applyFont="1"/>
    <xf numFmtId="49" fontId="8" fillId="0" borderId="0" xfId="0" applyNumberFormat="1" applyFont="1"/>
    <xf numFmtId="174" fontId="8" fillId="4" borderId="0" xfId="0" applyNumberFormat="1" applyFont="1" applyFill="1"/>
    <xf numFmtId="0" fontId="8" fillId="0" borderId="0" xfId="0" applyFont="1" applyFill="1"/>
    <xf numFmtId="0" fontId="8" fillId="0" borderId="0" xfId="0" applyFont="1"/>
    <xf numFmtId="0" fontId="39" fillId="0" borderId="16" xfId="1" applyFont="1" applyBorder="1" applyAlignment="1" applyProtection="1">
      <alignment horizontal="center" vertical="center"/>
      <protection locked="0"/>
    </xf>
    <xf numFmtId="0" fontId="2" fillId="0" borderId="0" xfId="1"/>
    <xf numFmtId="0" fontId="40" fillId="4" borderId="19" xfId="1" applyFont="1" applyFill="1" applyBorder="1"/>
    <xf numFmtId="174" fontId="7" fillId="4" borderId="91" xfId="1" applyNumberFormat="1" applyFont="1" applyFill="1" applyBorder="1" applyAlignment="1">
      <alignment horizontal="right"/>
    </xf>
    <xf numFmtId="0" fontId="8" fillId="4" borderId="12" xfId="1" applyFont="1" applyFill="1" applyBorder="1" applyAlignment="1">
      <alignment horizontal="right"/>
    </xf>
    <xf numFmtId="5" fontId="8" fillId="4" borderId="12" xfId="2" applyNumberFormat="1" applyFont="1" applyFill="1" applyBorder="1"/>
    <xf numFmtId="5" fontId="4" fillId="0" borderId="90" xfId="2" applyNumberFormat="1" applyFont="1" applyFill="1" applyBorder="1"/>
    <xf numFmtId="165" fontId="8" fillId="0" borderId="12" xfId="2" applyNumberFormat="1" applyFont="1" applyFill="1" applyBorder="1"/>
    <xf numFmtId="5" fontId="3" fillId="0" borderId="12" xfId="2" applyNumberFormat="1" applyFont="1" applyFill="1" applyBorder="1"/>
    <xf numFmtId="169" fontId="3" fillId="0" borderId="90" xfId="2" applyNumberFormat="1" applyFont="1" applyFill="1" applyBorder="1"/>
    <xf numFmtId="169" fontId="3" fillId="0" borderId="12" xfId="2" applyNumberFormat="1" applyFont="1" applyFill="1" applyBorder="1"/>
    <xf numFmtId="0" fontId="39" fillId="5" borderId="16" xfId="1" applyFont="1" applyFill="1" applyBorder="1" applyAlignment="1" applyProtection="1">
      <alignment horizontal="center" vertical="center"/>
      <protection locked="0"/>
    </xf>
    <xf numFmtId="0" fontId="2" fillId="5" borderId="0" xfId="1" applyFill="1"/>
    <xf numFmtId="0" fontId="40" fillId="5" borderId="0" xfId="1" applyFont="1" applyFill="1"/>
    <xf numFmtId="0" fontId="2" fillId="5" borderId="0" xfId="1" applyFont="1" applyFill="1"/>
    <xf numFmtId="0" fontId="41" fillId="5" borderId="0" xfId="1" applyFont="1" applyFill="1"/>
    <xf numFmtId="0" fontId="2" fillId="5" borderId="0" xfId="1" applyFill="1" applyAlignment="1">
      <alignment horizontal="left" indent="1"/>
    </xf>
    <xf numFmtId="0" fontId="42" fillId="5" borderId="0" xfId="1" applyFont="1" applyFill="1"/>
    <xf numFmtId="0" fontId="2" fillId="5" borderId="0" xfId="1" applyFill="1" applyBorder="1"/>
    <xf numFmtId="0" fontId="40" fillId="5" borderId="0" xfId="1" applyFont="1" applyFill="1" applyBorder="1"/>
    <xf numFmtId="0" fontId="2" fillId="5" borderId="0" xfId="1" applyFont="1" applyFill="1" applyBorder="1"/>
    <xf numFmtId="0" fontId="41" fillId="5" borderId="0" xfId="1" applyFont="1" applyFill="1" applyBorder="1"/>
    <xf numFmtId="0" fontId="2" fillId="5" borderId="0" xfId="1" applyFill="1" applyAlignment="1">
      <alignment horizontal="left" indent="2"/>
    </xf>
    <xf numFmtId="164" fontId="3" fillId="0" borderId="0" xfId="2" applyNumberFormat="1" applyFont="1" applyFill="1"/>
    <xf numFmtId="165" fontId="3" fillId="0" borderId="0" xfId="2" applyNumberFormat="1" applyFont="1" applyFill="1"/>
    <xf numFmtId="165" fontId="8" fillId="0" borderId="92" xfId="2" applyNumberFormat="1" applyFont="1" applyFill="1" applyBorder="1"/>
    <xf numFmtId="165" fontId="3" fillId="4" borderId="11" xfId="2" applyNumberFormat="1" applyFont="1" applyFill="1" applyBorder="1"/>
    <xf numFmtId="167" fontId="3" fillId="0" borderId="0" xfId="1" applyNumberFormat="1" applyFont="1" applyFill="1" applyBorder="1" applyAlignment="1">
      <alignment horizontal="right"/>
    </xf>
    <xf numFmtId="0" fontId="14" fillId="0" borderId="0" xfId="0" applyFont="1"/>
    <xf numFmtId="167" fontId="8" fillId="0" borderId="0" xfId="0" applyNumberFormat="1" applyFont="1" applyAlignment="1">
      <alignment horizontal="right"/>
    </xf>
    <xf numFmtId="49" fontId="4" fillId="0" borderId="17" xfId="1" applyNumberFormat="1" applyFont="1" applyFill="1" applyBorder="1" applyAlignment="1">
      <alignment horizontal="center"/>
    </xf>
    <xf numFmtId="0" fontId="15" fillId="2" borderId="0" xfId="1" applyFont="1" applyFill="1" applyAlignment="1">
      <alignment horizontal="center"/>
    </xf>
    <xf numFmtId="0" fontId="4" fillId="6" borderId="0" xfId="1" applyFont="1" applyFill="1" applyAlignment="1">
      <alignment horizontal="center" wrapText="1"/>
    </xf>
    <xf numFmtId="0" fontId="4" fillId="2" borderId="5" xfId="1" applyFont="1" applyFill="1" applyBorder="1" applyAlignment="1">
      <alignment horizontal="left" vertical="center"/>
    </xf>
    <xf numFmtId="0" fontId="4" fillId="2" borderId="0" xfId="1" applyFont="1" applyFill="1" applyBorder="1" applyAlignment="1">
      <alignment horizontal="left" vertical="center"/>
    </xf>
    <xf numFmtId="0" fontId="2" fillId="0" borderId="0" xfId="1" applyAlignment="1"/>
    <xf numFmtId="0" fontId="41" fillId="5" borderId="18" xfId="1" applyFont="1" applyFill="1" applyBorder="1" applyAlignment="1">
      <alignment wrapText="1"/>
    </xf>
  </cellXfs>
  <cellStyles count="8">
    <cellStyle name="Comma 2" xfId="2" xr:uid="{00000000-0005-0000-0000-000000000000}"/>
    <cellStyle name="Currency 2" xfId="3" xr:uid="{00000000-0005-0000-0000-000001000000}"/>
    <cellStyle name="Currency 3" xfId="6" xr:uid="{00000000-0005-0000-0000-000002000000}"/>
    <cellStyle name="Normal" xfId="0" builtinId="0"/>
    <cellStyle name="Normal 2" xfId="1" xr:uid="{00000000-0005-0000-0000-000004000000}"/>
    <cellStyle name="Normal 2 2" xfId="5" xr:uid="{00000000-0005-0000-0000-000005000000}"/>
    <cellStyle name="Percent 2" xfId="4" xr:uid="{00000000-0005-0000-0000-000006000000}"/>
    <cellStyle name="Percent 3" xfId="7" xr:uid="{00000000-0005-0000-0000-000007000000}"/>
  </cellStyles>
  <dxfs count="40">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 vs Total</a:t>
            </a:r>
            <a:r>
              <a:rPr lang="en-US" baseline="0"/>
              <a:t> Expenses: Monthly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Revenue</c:v>
          </c:tx>
          <c:spPr>
            <a:ln w="28575" cap="rnd">
              <a:solidFill>
                <a:schemeClr val="accent1"/>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Metrics'!$H$8:$AQ$8</c:f>
              <c:numCache>
                <c:formatCode>_("$"* #,##0_);_("$"* \(#,##0\);_("$"* "-"??_);_(@_)</c:formatCode>
                <c:ptCount val="36"/>
                <c:pt idx="0">
                  <c:v>0</c:v>
                </c:pt>
                <c:pt idx="1">
                  <c:v>0</c:v>
                </c:pt>
                <c:pt idx="2">
                  <c:v>8333.3333333333339</c:v>
                </c:pt>
                <c:pt idx="3">
                  <c:v>8333.3333333333339</c:v>
                </c:pt>
                <c:pt idx="4">
                  <c:v>16666.666666666668</c:v>
                </c:pt>
                <c:pt idx="5">
                  <c:v>16666.666666666668</c:v>
                </c:pt>
                <c:pt idx="6">
                  <c:v>25000</c:v>
                </c:pt>
                <c:pt idx="7">
                  <c:v>25000</c:v>
                </c:pt>
                <c:pt idx="8">
                  <c:v>25000</c:v>
                </c:pt>
                <c:pt idx="9">
                  <c:v>41666.666666666664</c:v>
                </c:pt>
                <c:pt idx="10">
                  <c:v>58333.333333333336</c:v>
                </c:pt>
                <c:pt idx="11">
                  <c:v>58333.333333333336</c:v>
                </c:pt>
                <c:pt idx="12">
                  <c:v>75000</c:v>
                </c:pt>
                <c:pt idx="13">
                  <c:v>75000</c:v>
                </c:pt>
                <c:pt idx="14">
                  <c:v>83333.333333333328</c:v>
                </c:pt>
                <c:pt idx="15">
                  <c:v>100000</c:v>
                </c:pt>
                <c:pt idx="16">
                  <c:v>108333.33333333333</c:v>
                </c:pt>
                <c:pt idx="17">
                  <c:v>125000</c:v>
                </c:pt>
                <c:pt idx="18">
                  <c:v>141666.66666666666</c:v>
                </c:pt>
                <c:pt idx="19">
                  <c:v>158333.33333333334</c:v>
                </c:pt>
                <c:pt idx="20">
                  <c:v>183333.33333333334</c:v>
                </c:pt>
                <c:pt idx="21">
                  <c:v>200000</c:v>
                </c:pt>
                <c:pt idx="22">
                  <c:v>225000</c:v>
                </c:pt>
                <c:pt idx="23">
                  <c:v>241666.66666666666</c:v>
                </c:pt>
                <c:pt idx="24">
                  <c:v>266666.66666666669</c:v>
                </c:pt>
                <c:pt idx="25">
                  <c:v>291666.66666666669</c:v>
                </c:pt>
                <c:pt idx="26">
                  <c:v>325000</c:v>
                </c:pt>
                <c:pt idx="27">
                  <c:v>350000</c:v>
                </c:pt>
                <c:pt idx="28">
                  <c:v>383333.33333333331</c:v>
                </c:pt>
                <c:pt idx="29">
                  <c:v>408333.33333333331</c:v>
                </c:pt>
                <c:pt idx="30">
                  <c:v>433333.33333333331</c:v>
                </c:pt>
                <c:pt idx="31">
                  <c:v>475000</c:v>
                </c:pt>
                <c:pt idx="32">
                  <c:v>508333.33333333331</c:v>
                </c:pt>
                <c:pt idx="33">
                  <c:v>541666.66666666663</c:v>
                </c:pt>
                <c:pt idx="34">
                  <c:v>575000</c:v>
                </c:pt>
                <c:pt idx="35">
                  <c:v>616666.66666666663</c:v>
                </c:pt>
              </c:numCache>
            </c:numRef>
          </c:val>
          <c:smooth val="0"/>
          <c:extLst>
            <c:ext xmlns:c16="http://schemas.microsoft.com/office/drawing/2014/chart" uri="{C3380CC4-5D6E-409C-BE32-E72D297353CC}">
              <c16:uniqueId val="{00000000-B6A1-4057-AB4C-41959F8E5A95}"/>
            </c:ext>
          </c:extLst>
        </c:ser>
        <c:ser>
          <c:idx val="1"/>
          <c:order val="1"/>
          <c:tx>
            <c:strRef>
              <c:f>'Model &amp; Metrics'!$B$91</c:f>
              <c:strCache>
                <c:ptCount val="1"/>
                <c:pt idx="0">
                  <c:v>Total Expense</c:v>
                </c:pt>
              </c:strCache>
            </c:strRef>
          </c:tx>
          <c:spPr>
            <a:ln w="28575" cap="rnd">
              <a:solidFill>
                <a:schemeClr val="accent2"/>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Metrics'!$H$91:$AQ$91</c:f>
              <c:numCache>
                <c:formatCode>_("$"* #,##0_);_("$"* \(#,##0\);_("$"* "-"??_);_(@_)</c:formatCode>
                <c:ptCount val="36"/>
                <c:pt idx="0">
                  <c:v>136268.75</c:v>
                </c:pt>
                <c:pt idx="1">
                  <c:v>143383.125</c:v>
                </c:pt>
                <c:pt idx="2">
                  <c:v>188373.125</c:v>
                </c:pt>
                <c:pt idx="3">
                  <c:v>162373.125</c:v>
                </c:pt>
                <c:pt idx="4">
                  <c:v>204436.875</c:v>
                </c:pt>
                <c:pt idx="5">
                  <c:v>225701.875</c:v>
                </c:pt>
                <c:pt idx="6">
                  <c:v>238296.25</c:v>
                </c:pt>
                <c:pt idx="7">
                  <c:v>218796.25</c:v>
                </c:pt>
                <c:pt idx="8">
                  <c:v>255342.5</c:v>
                </c:pt>
                <c:pt idx="9">
                  <c:v>267430</c:v>
                </c:pt>
                <c:pt idx="10">
                  <c:v>281773.75</c:v>
                </c:pt>
                <c:pt idx="11">
                  <c:v>273773.75</c:v>
                </c:pt>
                <c:pt idx="12">
                  <c:v>316766.8125</c:v>
                </c:pt>
                <c:pt idx="13">
                  <c:v>305901.24375000002</c:v>
                </c:pt>
                <c:pt idx="14">
                  <c:v>343889.69374999998</c:v>
                </c:pt>
                <c:pt idx="15">
                  <c:v>359705.31874999998</c:v>
                </c:pt>
                <c:pt idx="16">
                  <c:v>346926.98125000001</c:v>
                </c:pt>
                <c:pt idx="17">
                  <c:v>382282.93125000002</c:v>
                </c:pt>
                <c:pt idx="18">
                  <c:v>385344.76250000007</c:v>
                </c:pt>
                <c:pt idx="19">
                  <c:v>388891.01250000007</c:v>
                </c:pt>
                <c:pt idx="20">
                  <c:v>437144.9</c:v>
                </c:pt>
                <c:pt idx="21">
                  <c:v>397441.52500000002</c:v>
                </c:pt>
                <c:pt idx="22">
                  <c:v>428188.58750000002</c:v>
                </c:pt>
                <c:pt idx="23">
                  <c:v>446532.33750000002</c:v>
                </c:pt>
                <c:pt idx="24">
                  <c:v>448388.28749999998</c:v>
                </c:pt>
                <c:pt idx="25">
                  <c:v>453450.38749999995</c:v>
                </c:pt>
                <c:pt idx="26">
                  <c:v>501185.86249999993</c:v>
                </c:pt>
                <c:pt idx="27">
                  <c:v>493207.08124999993</c:v>
                </c:pt>
                <c:pt idx="28">
                  <c:v>522882.79374999995</c:v>
                </c:pt>
                <c:pt idx="29">
                  <c:v>525382.79374999995</c:v>
                </c:pt>
                <c:pt idx="30">
                  <c:v>519389.65625</c:v>
                </c:pt>
                <c:pt idx="31">
                  <c:v>553207.29374999995</c:v>
                </c:pt>
                <c:pt idx="32">
                  <c:v>591271.18125000002</c:v>
                </c:pt>
                <c:pt idx="33">
                  <c:v>571403.68125000002</c:v>
                </c:pt>
                <c:pt idx="34">
                  <c:v>570670.64374999993</c:v>
                </c:pt>
                <c:pt idx="35">
                  <c:v>611318.95624999993</c:v>
                </c:pt>
              </c:numCache>
            </c:numRef>
          </c:val>
          <c:smooth val="0"/>
          <c:extLst>
            <c:ext xmlns:c16="http://schemas.microsoft.com/office/drawing/2014/chart" uri="{C3380CC4-5D6E-409C-BE32-E72D297353CC}">
              <c16:uniqueId val="{00000001-B6A1-4057-AB4C-41959F8E5A95}"/>
            </c:ext>
          </c:extLst>
        </c:ser>
        <c:dLbls>
          <c:showLegendKey val="0"/>
          <c:showVal val="0"/>
          <c:showCatName val="0"/>
          <c:showSerName val="0"/>
          <c:showPercent val="0"/>
          <c:showBubbleSize val="0"/>
        </c:dLbls>
        <c:smooth val="0"/>
        <c:axId val="578666528"/>
        <c:axId val="578666920"/>
      </c:lineChart>
      <c:dateAx>
        <c:axId val="578666528"/>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666920"/>
        <c:crosses val="autoZero"/>
        <c:auto val="1"/>
        <c:lblOffset val="100"/>
        <c:baseTimeUnit val="months"/>
      </c:dateAx>
      <c:valAx>
        <c:axId val="5786669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666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a:t>
            </a:r>
            <a:r>
              <a:rPr lang="en-US" baseline="0"/>
              <a:t> vs Expenses: Yearly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'Model &amp; Metrics'!$B$8</c:f>
              <c:strCache>
                <c:ptCount val="1"/>
                <c:pt idx="0">
                  <c:v>Revenue</c:v>
                </c:pt>
              </c:strCache>
            </c:strRef>
          </c:tx>
          <c:spPr>
            <a:solidFill>
              <a:schemeClr val="accent1"/>
            </a:solidFill>
            <a:ln>
              <a:noFill/>
            </a:ln>
            <a:effectLst/>
          </c:spPr>
          <c:invertIfNegative val="0"/>
          <c:cat>
            <c:numRef>
              <c:f>'Model &amp; Metrics'!$BF$4:$BH$4</c:f>
              <c:numCache>
                <c:formatCode>#</c:formatCode>
                <c:ptCount val="3"/>
                <c:pt idx="0">
                  <c:v>2020</c:v>
                </c:pt>
                <c:pt idx="1">
                  <c:v>2021</c:v>
                </c:pt>
                <c:pt idx="2">
                  <c:v>2022</c:v>
                </c:pt>
              </c:numCache>
            </c:numRef>
          </c:cat>
          <c:val>
            <c:numRef>
              <c:f>'Model &amp; Metrics'!$BF$8:$BH$8</c:f>
              <c:numCache>
                <c:formatCode>_("$"* #,##0_);_("$"* \(#,##0\);_("$"* "-"??_);_(@_)</c:formatCode>
                <c:ptCount val="3"/>
                <c:pt idx="0">
                  <c:v>283333.33333333337</c:v>
                </c:pt>
                <c:pt idx="1">
                  <c:v>1716666.6666666665</c:v>
                </c:pt>
                <c:pt idx="2">
                  <c:v>5175000</c:v>
                </c:pt>
              </c:numCache>
            </c:numRef>
          </c:val>
          <c:extLst>
            <c:ext xmlns:c16="http://schemas.microsoft.com/office/drawing/2014/chart" uri="{C3380CC4-5D6E-409C-BE32-E72D297353CC}">
              <c16:uniqueId val="{00000000-0460-467F-99F8-6A052AF7EB25}"/>
            </c:ext>
          </c:extLst>
        </c:ser>
        <c:ser>
          <c:idx val="1"/>
          <c:order val="1"/>
          <c:tx>
            <c:strRef>
              <c:f>'Model &amp; Metrics'!$B$91</c:f>
              <c:strCache>
                <c:ptCount val="1"/>
                <c:pt idx="0">
                  <c:v>Total Expense</c:v>
                </c:pt>
              </c:strCache>
            </c:strRef>
          </c:tx>
          <c:spPr>
            <a:solidFill>
              <a:schemeClr val="accent2"/>
            </a:solidFill>
            <a:ln>
              <a:noFill/>
            </a:ln>
            <a:effectLst/>
          </c:spPr>
          <c:invertIfNegative val="0"/>
          <c:cat>
            <c:numRef>
              <c:f>'Model &amp; Metrics'!$BF$4:$BH$4</c:f>
              <c:numCache>
                <c:formatCode>#</c:formatCode>
                <c:ptCount val="3"/>
                <c:pt idx="0">
                  <c:v>2020</c:v>
                </c:pt>
                <c:pt idx="1">
                  <c:v>2021</c:v>
                </c:pt>
                <c:pt idx="2">
                  <c:v>2022</c:v>
                </c:pt>
              </c:numCache>
            </c:numRef>
          </c:cat>
          <c:val>
            <c:numRef>
              <c:f>'Model &amp; Metrics'!$BF$91:$BH$91</c:f>
              <c:numCache>
                <c:formatCode>_("$"* #,##0_);_("$"* \(#,##0\);_("$"* "-"??_);_(@_)</c:formatCode>
                <c:ptCount val="3"/>
                <c:pt idx="0">
                  <c:v>2595949.375</c:v>
                </c:pt>
                <c:pt idx="1">
                  <c:v>4539016.1062500011</c:v>
                </c:pt>
                <c:pt idx="2">
                  <c:v>6361758.6187500004</c:v>
                </c:pt>
              </c:numCache>
            </c:numRef>
          </c:val>
          <c:extLst>
            <c:ext xmlns:c16="http://schemas.microsoft.com/office/drawing/2014/chart" uri="{C3380CC4-5D6E-409C-BE32-E72D297353CC}">
              <c16:uniqueId val="{00000001-0460-467F-99F8-6A052AF7EB25}"/>
            </c:ext>
          </c:extLst>
        </c:ser>
        <c:dLbls>
          <c:showLegendKey val="0"/>
          <c:showVal val="0"/>
          <c:showCatName val="0"/>
          <c:showSerName val="0"/>
          <c:showPercent val="0"/>
          <c:showBubbleSize val="0"/>
        </c:dLbls>
        <c:gapWidth val="219"/>
        <c:overlap val="-27"/>
        <c:axId val="578667704"/>
        <c:axId val="578668096"/>
      </c:barChart>
      <c:catAx>
        <c:axId val="578667704"/>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668096"/>
        <c:crosses val="autoZero"/>
        <c:auto val="1"/>
        <c:lblAlgn val="ctr"/>
        <c:lblOffset val="100"/>
        <c:noMultiLvlLbl val="0"/>
      </c:catAx>
      <c:valAx>
        <c:axId val="57866809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667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AR</a:t>
            </a:r>
            <a:r>
              <a:rPr lang="en-US" baseline="0"/>
              <a:t> vs AP</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AR</c:v>
          </c:tx>
          <c:spPr>
            <a:ln w="28575" cap="rnd">
              <a:solidFill>
                <a:schemeClr val="accent1"/>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Metrics'!$H$39:$AQ$39</c:f>
              <c:numCache>
                <c:formatCode>#,##0_);\(#,##0\);"-- "</c:formatCode>
                <c:ptCount val="36"/>
                <c:pt idx="0">
                  <c:v>0</c:v>
                </c:pt>
                <c:pt idx="1">
                  <c:v>0</c:v>
                </c:pt>
                <c:pt idx="2">
                  <c:v>100000</c:v>
                </c:pt>
                <c:pt idx="3">
                  <c:v>100000</c:v>
                </c:pt>
                <c:pt idx="4">
                  <c:v>200000</c:v>
                </c:pt>
                <c:pt idx="5">
                  <c:v>200000</c:v>
                </c:pt>
                <c:pt idx="6">
                  <c:v>200000</c:v>
                </c:pt>
                <c:pt idx="7">
                  <c:v>200000</c:v>
                </c:pt>
                <c:pt idx="8">
                  <c:v>100000</c:v>
                </c:pt>
                <c:pt idx="9">
                  <c:v>300000</c:v>
                </c:pt>
                <c:pt idx="10">
                  <c:v>400000</c:v>
                </c:pt>
                <c:pt idx="11">
                  <c:v>400000</c:v>
                </c:pt>
                <c:pt idx="12">
                  <c:v>600000</c:v>
                </c:pt>
                <c:pt idx="13">
                  <c:v>400000</c:v>
                </c:pt>
                <c:pt idx="14">
                  <c:v>400000</c:v>
                </c:pt>
                <c:pt idx="15">
                  <c:v>600000</c:v>
                </c:pt>
                <c:pt idx="16">
                  <c:v>600000</c:v>
                </c:pt>
                <c:pt idx="17">
                  <c:v>800000</c:v>
                </c:pt>
                <c:pt idx="18">
                  <c:v>900000</c:v>
                </c:pt>
                <c:pt idx="19">
                  <c:v>900000</c:v>
                </c:pt>
                <c:pt idx="20">
                  <c:v>1000000</c:v>
                </c:pt>
                <c:pt idx="21">
                  <c:v>1200000</c:v>
                </c:pt>
                <c:pt idx="22">
                  <c:v>1400000</c:v>
                </c:pt>
                <c:pt idx="23">
                  <c:v>1400000</c:v>
                </c:pt>
                <c:pt idx="24">
                  <c:v>1600000</c:v>
                </c:pt>
                <c:pt idx="25">
                  <c:v>1500000</c:v>
                </c:pt>
                <c:pt idx="26">
                  <c:v>1600000</c:v>
                </c:pt>
                <c:pt idx="27">
                  <c:v>1900000</c:v>
                </c:pt>
                <c:pt idx="28">
                  <c:v>2000000</c:v>
                </c:pt>
                <c:pt idx="29">
                  <c:v>2200000</c:v>
                </c:pt>
                <c:pt idx="30">
                  <c:v>2200000</c:v>
                </c:pt>
                <c:pt idx="31">
                  <c:v>2400000</c:v>
                </c:pt>
                <c:pt idx="32">
                  <c:v>2500000</c:v>
                </c:pt>
                <c:pt idx="33">
                  <c:v>2800000</c:v>
                </c:pt>
                <c:pt idx="34">
                  <c:v>3100000</c:v>
                </c:pt>
                <c:pt idx="35">
                  <c:v>3100000</c:v>
                </c:pt>
              </c:numCache>
            </c:numRef>
          </c:val>
          <c:smooth val="0"/>
          <c:extLst>
            <c:ext xmlns:c16="http://schemas.microsoft.com/office/drawing/2014/chart" uri="{C3380CC4-5D6E-409C-BE32-E72D297353CC}">
              <c16:uniqueId val="{00000000-DC19-4932-BD8C-5550E8A79A3F}"/>
            </c:ext>
          </c:extLst>
        </c:ser>
        <c:ser>
          <c:idx val="1"/>
          <c:order val="1"/>
          <c:tx>
            <c:v>AP</c:v>
          </c:tx>
          <c:spPr>
            <a:ln w="28575" cap="rnd">
              <a:solidFill>
                <a:schemeClr val="accent2"/>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Metrics'!$H$45:$AQ$45</c:f>
              <c:numCache>
                <c:formatCode>#,##0_);\(#,##0\);"-- "</c:formatCode>
                <c:ptCount val="36"/>
                <c:pt idx="0">
                  <c:v>0</c:v>
                </c:pt>
                <c:pt idx="1">
                  <c:v>0</c:v>
                </c:pt>
                <c:pt idx="2">
                  <c:v>5178.0821917808216</c:v>
                </c:pt>
                <c:pt idx="3">
                  <c:v>739.7260273972604</c:v>
                </c:pt>
                <c:pt idx="4">
                  <c:v>5917.8082191780832</c:v>
                </c:pt>
                <c:pt idx="5">
                  <c:v>1479.4520547945208</c:v>
                </c:pt>
                <c:pt idx="6">
                  <c:v>6657.5342465753429</c:v>
                </c:pt>
                <c:pt idx="7">
                  <c:v>2219.178082191781</c:v>
                </c:pt>
                <c:pt idx="8">
                  <c:v>2219.178082191781</c:v>
                </c:pt>
                <c:pt idx="9">
                  <c:v>12575.342465753425</c:v>
                </c:pt>
                <c:pt idx="10">
                  <c:v>14054.794520547945</c:v>
                </c:pt>
                <c:pt idx="11">
                  <c:v>5178.0821917808216</c:v>
                </c:pt>
                <c:pt idx="12">
                  <c:v>15534.246575342468</c:v>
                </c:pt>
                <c:pt idx="13">
                  <c:v>6657.5342465753429</c:v>
                </c:pt>
                <c:pt idx="14">
                  <c:v>11835.616438356166</c:v>
                </c:pt>
                <c:pt idx="15">
                  <c:v>17753.424657534248</c:v>
                </c:pt>
                <c:pt idx="16">
                  <c:v>14054.794520547945</c:v>
                </c:pt>
                <c:pt idx="17">
                  <c:v>19972.602739726026</c:v>
                </c:pt>
                <c:pt idx="18">
                  <c:v>21452.054794520547</c:v>
                </c:pt>
                <c:pt idx="19">
                  <c:v>22931.506849315068</c:v>
                </c:pt>
                <c:pt idx="20">
                  <c:v>29589.04109589041</c:v>
                </c:pt>
                <c:pt idx="21">
                  <c:v>26630.136986301372</c:v>
                </c:pt>
                <c:pt idx="22">
                  <c:v>33287.67123287671</c:v>
                </c:pt>
                <c:pt idx="23">
                  <c:v>30328.767123287667</c:v>
                </c:pt>
                <c:pt idx="24">
                  <c:v>36986.301369863009</c:v>
                </c:pt>
                <c:pt idx="25">
                  <c:v>39205.479452054795</c:v>
                </c:pt>
                <c:pt idx="26">
                  <c:v>46602.739726027394</c:v>
                </c:pt>
                <c:pt idx="27">
                  <c:v>44383.561643835616</c:v>
                </c:pt>
                <c:pt idx="28">
                  <c:v>51780.821917808222</c:v>
                </c:pt>
                <c:pt idx="29">
                  <c:v>49561.643835616444</c:v>
                </c:pt>
                <c:pt idx="30">
                  <c:v>51780.821917808222</c:v>
                </c:pt>
                <c:pt idx="31">
                  <c:v>64356.164383561649</c:v>
                </c:pt>
                <c:pt idx="32">
                  <c:v>62876.712328767127</c:v>
                </c:pt>
                <c:pt idx="33">
                  <c:v>65835.61643835617</c:v>
                </c:pt>
                <c:pt idx="34">
                  <c:v>68794.520547945198</c:v>
                </c:pt>
                <c:pt idx="35">
                  <c:v>76931.506849315076</c:v>
                </c:pt>
              </c:numCache>
            </c:numRef>
          </c:val>
          <c:smooth val="0"/>
          <c:extLst>
            <c:ext xmlns:c16="http://schemas.microsoft.com/office/drawing/2014/chart" uri="{C3380CC4-5D6E-409C-BE32-E72D297353CC}">
              <c16:uniqueId val="{00000001-DC19-4932-BD8C-5550E8A79A3F}"/>
            </c:ext>
          </c:extLst>
        </c:ser>
        <c:dLbls>
          <c:showLegendKey val="0"/>
          <c:showVal val="0"/>
          <c:showCatName val="0"/>
          <c:showSerName val="0"/>
          <c:showPercent val="0"/>
          <c:showBubbleSize val="0"/>
        </c:dLbls>
        <c:smooth val="0"/>
        <c:axId val="569840256"/>
        <c:axId val="569840648"/>
      </c:lineChart>
      <c:dateAx>
        <c:axId val="569840256"/>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840648"/>
        <c:crosses val="autoZero"/>
        <c:auto val="1"/>
        <c:lblOffset val="100"/>
        <c:baseTimeUnit val="months"/>
      </c:dateAx>
      <c:valAx>
        <c:axId val="56984064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840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Operating</a:t>
            </a:r>
            <a:r>
              <a:rPr lang="en-US" baseline="0"/>
              <a:t> Expense Breakdown: </a:t>
            </a:r>
            <a:r>
              <a:rPr lang="en-US"/>
              <a:t>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C77-4774-B3B6-BF88259034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C77-4774-B3B6-BF88259034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C77-4774-B3B6-BF88259034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C77-4774-B3B6-BF88259034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C77-4774-B3B6-BF8825903497}"/>
              </c:ext>
            </c:extLst>
          </c:dPt>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'Model &amp; Metrics'!$B$14:$B$17</c:f>
              <c:strCache>
                <c:ptCount val="4"/>
                <c:pt idx="0">
                  <c:v>Sales Expense</c:v>
                </c:pt>
                <c:pt idx="1">
                  <c:v>Marketing Expense</c:v>
                </c:pt>
                <c:pt idx="2">
                  <c:v>R&amp;D Expense</c:v>
                </c:pt>
                <c:pt idx="3">
                  <c:v>G&amp;A Expense</c:v>
                </c:pt>
              </c:strCache>
            </c:strRef>
          </c:cat>
          <c:val>
            <c:numRef>
              <c:f>'Model &amp; Metrics'!$BF$14:$BF$17</c:f>
              <c:numCache>
                <c:formatCode>_(* #,##0_);_(* \(#,##0\);_(* "-"??_);_(@_)</c:formatCode>
                <c:ptCount val="4"/>
                <c:pt idx="0">
                  <c:v>754865.625</c:v>
                </c:pt>
                <c:pt idx="1">
                  <c:v>455525</c:v>
                </c:pt>
                <c:pt idx="2">
                  <c:v>547643.75</c:v>
                </c:pt>
                <c:pt idx="3">
                  <c:v>799915</c:v>
                </c:pt>
              </c:numCache>
            </c:numRef>
          </c:val>
          <c:extLst>
            <c:ext xmlns:c16="http://schemas.microsoft.com/office/drawing/2014/chart" uri="{C3380CC4-5D6E-409C-BE32-E72D297353CC}">
              <c16:uniqueId val="{0000000A-0C77-4774-B3B6-BF882590349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366829672755002"/>
          <c:y val="0.19678554469369822"/>
          <c:w val="0.30502993010949725"/>
          <c:h val="0.75797543308913673"/>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Operating Expense Breakdown</a:t>
            </a:r>
            <a:r>
              <a:rPr lang="en-US" baseline="0"/>
              <a:t>: </a:t>
            </a:r>
            <a:r>
              <a:rPr lang="en-US"/>
              <a:t>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7FD-444F-939E-04AF2BFD9B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7FD-444F-939E-04AF2BFD9B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7FD-444F-939E-04AF2BFD9B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7FD-444F-939E-04AF2BFD9B3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7FD-444F-939E-04AF2BFD9B32}"/>
              </c:ext>
            </c:extLst>
          </c:dPt>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'Model &amp; Metrics'!$B$14:$B$17</c:f>
              <c:strCache>
                <c:ptCount val="4"/>
                <c:pt idx="0">
                  <c:v>Sales Expense</c:v>
                </c:pt>
                <c:pt idx="1">
                  <c:v>Marketing Expense</c:v>
                </c:pt>
                <c:pt idx="2">
                  <c:v>R&amp;D Expense</c:v>
                </c:pt>
                <c:pt idx="3">
                  <c:v>G&amp;A Expense</c:v>
                </c:pt>
              </c:strCache>
            </c:strRef>
          </c:cat>
          <c:val>
            <c:numRef>
              <c:f>'Model &amp; Metrics'!$BG$14:$BG$17</c:f>
              <c:numCache>
                <c:formatCode>_(* #,##0_);_(* \(#,##0\);_(* "-"??_);_(@_)</c:formatCode>
                <c:ptCount val="4"/>
                <c:pt idx="0">
                  <c:v>1347800.84375</c:v>
                </c:pt>
                <c:pt idx="1">
                  <c:v>946765.75</c:v>
                </c:pt>
                <c:pt idx="2">
                  <c:v>987864.56250000012</c:v>
                </c:pt>
                <c:pt idx="3">
                  <c:v>1087584.95</c:v>
                </c:pt>
              </c:numCache>
            </c:numRef>
          </c:val>
          <c:extLst>
            <c:ext xmlns:c16="http://schemas.microsoft.com/office/drawing/2014/chart" uri="{C3380CC4-5D6E-409C-BE32-E72D297353CC}">
              <c16:uniqueId val="{0000000A-97FD-444F-939E-04AF2BFD9B3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366829672755002"/>
          <c:y val="0.18251252819588026"/>
          <c:w val="0.30502993010949725"/>
          <c:h val="0.78184720957499365"/>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Cash</a:t>
            </a:r>
            <a:endParaRPr lang="en-US"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Cash ($)</c:v>
          </c:tx>
          <c:spPr>
            <a:ln w="28575" cap="rnd">
              <a:solidFill>
                <a:schemeClr val="accent1"/>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Metrics'!$H$38:$AQ$38</c:f>
              <c:numCache>
                <c:formatCode>#,##0_);\(#,##0\);"-- "</c:formatCode>
                <c:ptCount val="36"/>
                <c:pt idx="0">
                  <c:v>863731.25</c:v>
                </c:pt>
                <c:pt idx="1">
                  <c:v>720348.125</c:v>
                </c:pt>
                <c:pt idx="2">
                  <c:v>537153.08219178091</c:v>
                </c:pt>
                <c:pt idx="3">
                  <c:v>370341.60102739732</c:v>
                </c:pt>
                <c:pt idx="4">
                  <c:v>171082.80821917811</c:v>
                </c:pt>
                <c:pt idx="5">
                  <c:v>-59057.422945205442</c:v>
                </c:pt>
                <c:pt idx="6">
                  <c:v>-192175.59075342462</c:v>
                </c:pt>
                <c:pt idx="7">
                  <c:v>-415410.19691780815</c:v>
                </c:pt>
                <c:pt idx="8">
                  <c:v>-570752.69691780815</c:v>
                </c:pt>
                <c:pt idx="9">
                  <c:v>-827826.53253424657</c:v>
                </c:pt>
                <c:pt idx="10">
                  <c:v>-1008120.830479452</c:v>
                </c:pt>
                <c:pt idx="11">
                  <c:v>-1290771.2928082191</c:v>
                </c:pt>
                <c:pt idx="12">
                  <c:v>-1597181.9409246575</c:v>
                </c:pt>
                <c:pt idx="13">
                  <c:v>2288040.1029965752</c:v>
                </c:pt>
                <c:pt idx="14">
                  <c:v>2149328.4914383562</c:v>
                </c:pt>
                <c:pt idx="15">
                  <c:v>1795540.9809075342</c:v>
                </c:pt>
                <c:pt idx="16">
                  <c:v>1644915.3695205478</c:v>
                </c:pt>
                <c:pt idx="17">
                  <c:v>1268550.2464897258</c:v>
                </c:pt>
                <c:pt idx="18">
                  <c:v>1084684.9360445202</c:v>
                </c:pt>
                <c:pt idx="19">
                  <c:v>897273.37559931469</c:v>
                </c:pt>
                <c:pt idx="20">
                  <c:v>666786.0098458901</c:v>
                </c:pt>
                <c:pt idx="21">
                  <c:v>466385.58073630102</c:v>
                </c:pt>
                <c:pt idx="22">
                  <c:v>344854.52748287632</c:v>
                </c:pt>
                <c:pt idx="23">
                  <c:v>95363.285873287183</c:v>
                </c:pt>
                <c:pt idx="24">
                  <c:v>-46367.467380137299</c:v>
                </c:pt>
                <c:pt idx="25">
                  <c:v>-97598.676797945285</c:v>
                </c:pt>
                <c:pt idx="26">
                  <c:v>-91387.279023972631</c:v>
                </c:pt>
                <c:pt idx="27">
                  <c:v>-386813.53835616435</c:v>
                </c:pt>
                <c:pt idx="28">
                  <c:v>-402299.0718321919</c:v>
                </c:pt>
                <c:pt idx="29">
                  <c:v>-629901.04366438382</c:v>
                </c:pt>
                <c:pt idx="30">
                  <c:v>-547071.52183219173</c:v>
                </c:pt>
                <c:pt idx="31">
                  <c:v>-587703.47311643825</c:v>
                </c:pt>
                <c:pt idx="32">
                  <c:v>-580454.10642123246</c:v>
                </c:pt>
                <c:pt idx="33">
                  <c:v>-648898.88356164377</c:v>
                </c:pt>
                <c:pt idx="34">
                  <c:v>-616610.62320205464</c:v>
                </c:pt>
                <c:pt idx="35">
                  <c:v>-519792.59315068508</c:v>
                </c:pt>
              </c:numCache>
            </c:numRef>
          </c:val>
          <c:smooth val="0"/>
          <c:extLst>
            <c:ext xmlns:c16="http://schemas.microsoft.com/office/drawing/2014/chart" uri="{C3380CC4-5D6E-409C-BE32-E72D297353CC}">
              <c16:uniqueId val="{00000000-DA8F-4A80-8894-E1DA36B8EE84}"/>
            </c:ext>
          </c:extLst>
        </c:ser>
        <c:dLbls>
          <c:showLegendKey val="0"/>
          <c:showVal val="0"/>
          <c:showCatName val="0"/>
          <c:showSerName val="0"/>
          <c:showPercent val="0"/>
          <c:showBubbleSize val="0"/>
        </c:dLbls>
        <c:smooth val="0"/>
        <c:axId val="680243200"/>
        <c:axId val="680243592"/>
      </c:lineChart>
      <c:dateAx>
        <c:axId val="680243200"/>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43592"/>
        <c:crosses val="autoZero"/>
        <c:auto val="1"/>
        <c:lblOffset val="100"/>
        <c:baseTimeUnit val="months"/>
      </c:dateAx>
      <c:valAx>
        <c:axId val="68024359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43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Headcount Summary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Staffing!$D$123</c:f>
              <c:strCache>
                <c:ptCount val="1"/>
                <c:pt idx="0">
                  <c:v>SALES</c:v>
                </c:pt>
              </c:strCache>
            </c:strRef>
          </c:tx>
          <c:spPr>
            <a:solidFill>
              <a:schemeClr val="accent1"/>
            </a:solidFill>
            <a:ln>
              <a:noFill/>
            </a:ln>
            <a:effectLst/>
          </c:spPr>
          <c:invertIfNegative val="0"/>
          <c:cat>
            <c:numRef>
              <c:f>Staffing!$H$8:$AQ$8</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Staffing!$H$123:$AQ$123</c:f>
              <c:numCache>
                <c:formatCode>General</c:formatCode>
                <c:ptCount val="36"/>
                <c:pt idx="0">
                  <c:v>1</c:v>
                </c:pt>
                <c:pt idx="1">
                  <c:v>3</c:v>
                </c:pt>
                <c:pt idx="2">
                  <c:v>3</c:v>
                </c:pt>
                <c:pt idx="3">
                  <c:v>3</c:v>
                </c:pt>
                <c:pt idx="4">
                  <c:v>4</c:v>
                </c:pt>
                <c:pt idx="5">
                  <c:v>5</c:v>
                </c:pt>
                <c:pt idx="6">
                  <c:v>5</c:v>
                </c:pt>
                <c:pt idx="7">
                  <c:v>5</c:v>
                </c:pt>
                <c:pt idx="8">
                  <c:v>5</c:v>
                </c:pt>
                <c:pt idx="9">
                  <c:v>5</c:v>
                </c:pt>
                <c:pt idx="10">
                  <c:v>6</c:v>
                </c:pt>
                <c:pt idx="11">
                  <c:v>6</c:v>
                </c:pt>
                <c:pt idx="12">
                  <c:v>6</c:v>
                </c:pt>
                <c:pt idx="13">
                  <c:v>6</c:v>
                </c:pt>
                <c:pt idx="14">
                  <c:v>6</c:v>
                </c:pt>
                <c:pt idx="15">
                  <c:v>7</c:v>
                </c:pt>
                <c:pt idx="16">
                  <c:v>7</c:v>
                </c:pt>
                <c:pt idx="17">
                  <c:v>7</c:v>
                </c:pt>
                <c:pt idx="18">
                  <c:v>8</c:v>
                </c:pt>
                <c:pt idx="19">
                  <c:v>8</c:v>
                </c:pt>
                <c:pt idx="20">
                  <c:v>8</c:v>
                </c:pt>
                <c:pt idx="21">
                  <c:v>8</c:v>
                </c:pt>
                <c:pt idx="22">
                  <c:v>8</c:v>
                </c:pt>
                <c:pt idx="23">
                  <c:v>9</c:v>
                </c:pt>
                <c:pt idx="24">
                  <c:v>9</c:v>
                </c:pt>
                <c:pt idx="25">
                  <c:v>9</c:v>
                </c:pt>
                <c:pt idx="26">
                  <c:v>9</c:v>
                </c:pt>
                <c:pt idx="27">
                  <c:v>10</c:v>
                </c:pt>
                <c:pt idx="28">
                  <c:v>11</c:v>
                </c:pt>
                <c:pt idx="29">
                  <c:v>11</c:v>
                </c:pt>
                <c:pt idx="30">
                  <c:v>11</c:v>
                </c:pt>
                <c:pt idx="31">
                  <c:v>11</c:v>
                </c:pt>
                <c:pt idx="32">
                  <c:v>12</c:v>
                </c:pt>
                <c:pt idx="33">
                  <c:v>12</c:v>
                </c:pt>
                <c:pt idx="34">
                  <c:v>12</c:v>
                </c:pt>
                <c:pt idx="35">
                  <c:v>12</c:v>
                </c:pt>
              </c:numCache>
            </c:numRef>
          </c:val>
          <c:extLst>
            <c:ext xmlns:c16="http://schemas.microsoft.com/office/drawing/2014/chart" uri="{C3380CC4-5D6E-409C-BE32-E72D297353CC}">
              <c16:uniqueId val="{00000000-4806-4243-8BE9-96BF5C86A6F0}"/>
            </c:ext>
          </c:extLst>
        </c:ser>
        <c:ser>
          <c:idx val="1"/>
          <c:order val="1"/>
          <c:tx>
            <c:strRef>
              <c:f>Staffing!$D$124</c:f>
              <c:strCache>
                <c:ptCount val="1"/>
                <c:pt idx="0">
                  <c:v>MARKETING</c:v>
                </c:pt>
              </c:strCache>
            </c:strRef>
          </c:tx>
          <c:spPr>
            <a:solidFill>
              <a:schemeClr val="accent2"/>
            </a:solidFill>
            <a:ln>
              <a:noFill/>
            </a:ln>
            <a:effectLst/>
          </c:spPr>
          <c:invertIfNegative val="0"/>
          <c:cat>
            <c:numRef>
              <c:f>Staffing!$H$8:$AQ$8</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Staffing!$H$124:$AQ$124</c:f>
              <c:numCache>
                <c:formatCode>General</c:formatCode>
                <c:ptCount val="36"/>
                <c:pt idx="0">
                  <c:v>0</c:v>
                </c:pt>
                <c:pt idx="1">
                  <c:v>0</c:v>
                </c:pt>
                <c:pt idx="2">
                  <c:v>1</c:v>
                </c:pt>
                <c:pt idx="3">
                  <c:v>1</c:v>
                </c:pt>
                <c:pt idx="4">
                  <c:v>1</c:v>
                </c:pt>
                <c:pt idx="5">
                  <c:v>1</c:v>
                </c:pt>
                <c:pt idx="6">
                  <c:v>2</c:v>
                </c:pt>
                <c:pt idx="7">
                  <c:v>2</c:v>
                </c:pt>
                <c:pt idx="8">
                  <c:v>3</c:v>
                </c:pt>
                <c:pt idx="9">
                  <c:v>3</c:v>
                </c:pt>
                <c:pt idx="10">
                  <c:v>3</c:v>
                </c:pt>
                <c:pt idx="11">
                  <c:v>3</c:v>
                </c:pt>
                <c:pt idx="12">
                  <c:v>3</c:v>
                </c:pt>
                <c:pt idx="13">
                  <c:v>4</c:v>
                </c:pt>
                <c:pt idx="14">
                  <c:v>4</c:v>
                </c:pt>
                <c:pt idx="15">
                  <c:v>4</c:v>
                </c:pt>
                <c:pt idx="16">
                  <c:v>4</c:v>
                </c:pt>
                <c:pt idx="17">
                  <c:v>4</c:v>
                </c:pt>
                <c:pt idx="18">
                  <c:v>4</c:v>
                </c:pt>
                <c:pt idx="19">
                  <c:v>5</c:v>
                </c:pt>
                <c:pt idx="20">
                  <c:v>6</c:v>
                </c:pt>
                <c:pt idx="21">
                  <c:v>6</c:v>
                </c:pt>
                <c:pt idx="22">
                  <c:v>6</c:v>
                </c:pt>
                <c:pt idx="23">
                  <c:v>6</c:v>
                </c:pt>
                <c:pt idx="24">
                  <c:v>6</c:v>
                </c:pt>
                <c:pt idx="25">
                  <c:v>6</c:v>
                </c:pt>
                <c:pt idx="26">
                  <c:v>7</c:v>
                </c:pt>
                <c:pt idx="27">
                  <c:v>7</c:v>
                </c:pt>
                <c:pt idx="28">
                  <c:v>7</c:v>
                </c:pt>
                <c:pt idx="29">
                  <c:v>7</c:v>
                </c:pt>
                <c:pt idx="30">
                  <c:v>7</c:v>
                </c:pt>
                <c:pt idx="31">
                  <c:v>7</c:v>
                </c:pt>
                <c:pt idx="32">
                  <c:v>8</c:v>
                </c:pt>
                <c:pt idx="33">
                  <c:v>8</c:v>
                </c:pt>
                <c:pt idx="34">
                  <c:v>8</c:v>
                </c:pt>
                <c:pt idx="35">
                  <c:v>8</c:v>
                </c:pt>
              </c:numCache>
            </c:numRef>
          </c:val>
          <c:extLst>
            <c:ext xmlns:c16="http://schemas.microsoft.com/office/drawing/2014/chart" uri="{C3380CC4-5D6E-409C-BE32-E72D297353CC}">
              <c16:uniqueId val="{00000001-4806-4243-8BE9-96BF5C86A6F0}"/>
            </c:ext>
          </c:extLst>
        </c:ser>
        <c:ser>
          <c:idx val="2"/>
          <c:order val="2"/>
          <c:tx>
            <c:strRef>
              <c:f>Staffing!$D$125</c:f>
              <c:strCache>
                <c:ptCount val="1"/>
                <c:pt idx="0">
                  <c:v>R&amp;D</c:v>
                </c:pt>
              </c:strCache>
            </c:strRef>
          </c:tx>
          <c:spPr>
            <a:solidFill>
              <a:schemeClr val="accent3"/>
            </a:solidFill>
            <a:ln>
              <a:noFill/>
            </a:ln>
            <a:effectLst/>
          </c:spPr>
          <c:invertIfNegative val="0"/>
          <c:cat>
            <c:numRef>
              <c:f>Staffing!$H$8:$AQ$8</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Staffing!$H$125:$AQ$125</c:f>
              <c:numCache>
                <c:formatCode>General</c:formatCode>
                <c:ptCount val="36"/>
                <c:pt idx="0">
                  <c:v>2</c:v>
                </c:pt>
                <c:pt idx="1">
                  <c:v>2</c:v>
                </c:pt>
                <c:pt idx="2">
                  <c:v>2</c:v>
                </c:pt>
                <c:pt idx="3">
                  <c:v>2</c:v>
                </c:pt>
                <c:pt idx="4">
                  <c:v>3</c:v>
                </c:pt>
                <c:pt idx="5">
                  <c:v>3</c:v>
                </c:pt>
                <c:pt idx="6">
                  <c:v>4</c:v>
                </c:pt>
                <c:pt idx="7">
                  <c:v>4</c:v>
                </c:pt>
                <c:pt idx="8">
                  <c:v>4</c:v>
                </c:pt>
                <c:pt idx="9">
                  <c:v>5</c:v>
                </c:pt>
                <c:pt idx="10">
                  <c:v>5</c:v>
                </c:pt>
                <c:pt idx="11">
                  <c:v>5</c:v>
                </c:pt>
                <c:pt idx="12">
                  <c:v>5</c:v>
                </c:pt>
                <c:pt idx="13">
                  <c:v>6</c:v>
                </c:pt>
                <c:pt idx="14">
                  <c:v>7</c:v>
                </c:pt>
                <c:pt idx="15">
                  <c:v>7</c:v>
                </c:pt>
                <c:pt idx="16">
                  <c:v>8</c:v>
                </c:pt>
                <c:pt idx="17">
                  <c:v>8</c:v>
                </c:pt>
                <c:pt idx="18">
                  <c:v>8</c:v>
                </c:pt>
                <c:pt idx="19">
                  <c:v>8</c:v>
                </c:pt>
                <c:pt idx="20">
                  <c:v>8</c:v>
                </c:pt>
                <c:pt idx="21">
                  <c:v>8</c:v>
                </c:pt>
                <c:pt idx="22">
                  <c:v>9</c:v>
                </c:pt>
                <c:pt idx="23">
                  <c:v>9</c:v>
                </c:pt>
                <c:pt idx="24">
                  <c:v>9</c:v>
                </c:pt>
                <c:pt idx="25">
                  <c:v>10</c:v>
                </c:pt>
                <c:pt idx="26">
                  <c:v>10</c:v>
                </c:pt>
                <c:pt idx="27">
                  <c:v>10</c:v>
                </c:pt>
                <c:pt idx="28">
                  <c:v>11</c:v>
                </c:pt>
                <c:pt idx="29">
                  <c:v>11</c:v>
                </c:pt>
                <c:pt idx="30">
                  <c:v>11</c:v>
                </c:pt>
                <c:pt idx="31">
                  <c:v>12</c:v>
                </c:pt>
                <c:pt idx="32">
                  <c:v>12</c:v>
                </c:pt>
                <c:pt idx="33">
                  <c:v>13</c:v>
                </c:pt>
                <c:pt idx="34">
                  <c:v>13</c:v>
                </c:pt>
                <c:pt idx="35">
                  <c:v>13</c:v>
                </c:pt>
              </c:numCache>
            </c:numRef>
          </c:val>
          <c:extLst>
            <c:ext xmlns:c16="http://schemas.microsoft.com/office/drawing/2014/chart" uri="{C3380CC4-5D6E-409C-BE32-E72D297353CC}">
              <c16:uniqueId val="{00000002-4806-4243-8BE9-96BF5C86A6F0}"/>
            </c:ext>
          </c:extLst>
        </c:ser>
        <c:ser>
          <c:idx val="3"/>
          <c:order val="3"/>
          <c:tx>
            <c:strRef>
              <c:f>Staffing!$D$126</c:f>
              <c:strCache>
                <c:ptCount val="1"/>
                <c:pt idx="0">
                  <c:v>G&amp;A</c:v>
                </c:pt>
              </c:strCache>
            </c:strRef>
          </c:tx>
          <c:spPr>
            <a:solidFill>
              <a:schemeClr val="accent4"/>
            </a:solidFill>
            <a:ln>
              <a:noFill/>
            </a:ln>
            <a:effectLst/>
          </c:spPr>
          <c:invertIfNegative val="0"/>
          <c:cat>
            <c:numRef>
              <c:f>Staffing!$H$8:$AQ$8</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Staffing!$H$126:$AQ$126</c:f>
              <c:numCache>
                <c:formatCode>General</c:formatCode>
                <c:ptCount val="36"/>
                <c:pt idx="0">
                  <c:v>3</c:v>
                </c:pt>
                <c:pt idx="1">
                  <c:v>3</c:v>
                </c:pt>
                <c:pt idx="2">
                  <c:v>3</c:v>
                </c:pt>
                <c:pt idx="3">
                  <c:v>3</c:v>
                </c:pt>
                <c:pt idx="4">
                  <c:v>4</c:v>
                </c:pt>
                <c:pt idx="5">
                  <c:v>4</c:v>
                </c:pt>
                <c:pt idx="6">
                  <c:v>4</c:v>
                </c:pt>
                <c:pt idx="7">
                  <c:v>4</c:v>
                </c:pt>
                <c:pt idx="8">
                  <c:v>4</c:v>
                </c:pt>
                <c:pt idx="9">
                  <c:v>4</c:v>
                </c:pt>
                <c:pt idx="10">
                  <c:v>4</c:v>
                </c:pt>
                <c:pt idx="11">
                  <c:v>4</c:v>
                </c:pt>
                <c:pt idx="12">
                  <c:v>5</c:v>
                </c:pt>
                <c:pt idx="13">
                  <c:v>5</c:v>
                </c:pt>
                <c:pt idx="14">
                  <c:v>5</c:v>
                </c:pt>
                <c:pt idx="15">
                  <c:v>5</c:v>
                </c:pt>
                <c:pt idx="16">
                  <c:v>5</c:v>
                </c:pt>
                <c:pt idx="17">
                  <c:v>5</c:v>
                </c:pt>
                <c:pt idx="18">
                  <c:v>6</c:v>
                </c:pt>
                <c:pt idx="19">
                  <c:v>6</c:v>
                </c:pt>
                <c:pt idx="20">
                  <c:v>6</c:v>
                </c:pt>
                <c:pt idx="21">
                  <c:v>6</c:v>
                </c:pt>
                <c:pt idx="22">
                  <c:v>6</c:v>
                </c:pt>
                <c:pt idx="23">
                  <c:v>6</c:v>
                </c:pt>
                <c:pt idx="24">
                  <c:v>6</c:v>
                </c:pt>
                <c:pt idx="25">
                  <c:v>6</c:v>
                </c:pt>
                <c:pt idx="26">
                  <c:v>6</c:v>
                </c:pt>
                <c:pt idx="27">
                  <c:v>6</c:v>
                </c:pt>
                <c:pt idx="28">
                  <c:v>6</c:v>
                </c:pt>
                <c:pt idx="29">
                  <c:v>6</c:v>
                </c:pt>
                <c:pt idx="30">
                  <c:v>7</c:v>
                </c:pt>
                <c:pt idx="31">
                  <c:v>7</c:v>
                </c:pt>
                <c:pt idx="32">
                  <c:v>7</c:v>
                </c:pt>
                <c:pt idx="33">
                  <c:v>7</c:v>
                </c:pt>
                <c:pt idx="34">
                  <c:v>7</c:v>
                </c:pt>
                <c:pt idx="35">
                  <c:v>7</c:v>
                </c:pt>
              </c:numCache>
            </c:numRef>
          </c:val>
          <c:extLst>
            <c:ext xmlns:c16="http://schemas.microsoft.com/office/drawing/2014/chart" uri="{C3380CC4-5D6E-409C-BE32-E72D297353CC}">
              <c16:uniqueId val="{00000003-4806-4243-8BE9-96BF5C86A6F0}"/>
            </c:ext>
          </c:extLst>
        </c:ser>
        <c:dLbls>
          <c:showLegendKey val="0"/>
          <c:showVal val="0"/>
          <c:showCatName val="0"/>
          <c:showSerName val="0"/>
          <c:showPercent val="0"/>
          <c:showBubbleSize val="0"/>
        </c:dLbls>
        <c:gapWidth val="150"/>
        <c:overlap val="100"/>
        <c:axId val="680244376"/>
        <c:axId val="464273296"/>
      </c:barChart>
      <c:dateAx>
        <c:axId val="680244376"/>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4273296"/>
        <c:crosses val="autoZero"/>
        <c:auto val="1"/>
        <c:lblOffset val="100"/>
        <c:baseTimeUnit val="months"/>
      </c:dateAx>
      <c:valAx>
        <c:axId val="464273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44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103329</xdr:colOff>
      <xdr:row>3</xdr:row>
      <xdr:rowOff>20108</xdr:rowOff>
    </xdr:from>
    <xdr:to>
      <xdr:col>1</xdr:col>
      <xdr:colOff>2122345</xdr:colOff>
      <xdr:row>8</xdr:row>
      <xdr:rowOff>21378</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03329" y="496358"/>
          <a:ext cx="2128024" cy="7950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103329</xdr:colOff>
      <xdr:row>3</xdr:row>
      <xdr:rowOff>20108</xdr:rowOff>
    </xdr:from>
    <xdr:to>
      <xdr:col>1</xdr:col>
      <xdr:colOff>2125520</xdr:colOff>
      <xdr:row>8</xdr:row>
      <xdr:rowOff>21378</xdr:rowOff>
    </xdr:to>
    <xdr:pic>
      <xdr:nvPicPr>
        <xdr:cNvPr id="3" name="Picture 2">
          <a:extLst>
            <a:ext uri="{FF2B5EF4-FFF2-40B4-BE49-F238E27FC236}">
              <a16:creationId xmlns:a16="http://schemas.microsoft.com/office/drawing/2014/main" id="{C7BB60D3-8988-4CA6-A6D2-0C0689B7B20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03329" y="505883"/>
          <a:ext cx="2126966" cy="81089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1</xdr:row>
      <xdr:rowOff>127525</xdr:rowOff>
    </xdr:from>
    <xdr:to>
      <xdr:col>16</xdr:col>
      <xdr:colOff>461962</xdr:colOff>
      <xdr:row>18</xdr:row>
      <xdr:rowOff>118001</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114299" y="346600"/>
          <a:ext cx="10002838" cy="2695576"/>
          <a:chOff x="390524" y="719136"/>
          <a:chExt cx="11034713" cy="2743201"/>
        </a:xfrm>
      </xdr:grpSpPr>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390524" y="719136"/>
          <a:ext cx="6429375" cy="273843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6853237" y="719137"/>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9</xdr:col>
      <xdr:colOff>518583</xdr:colOff>
      <xdr:row>19</xdr:row>
      <xdr:rowOff>63495</xdr:rowOff>
    </xdr:from>
    <xdr:to>
      <xdr:col>18</xdr:col>
      <xdr:colOff>298365</xdr:colOff>
      <xdr:row>38</xdr:row>
      <xdr:rowOff>95246</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497416</xdr:colOff>
      <xdr:row>1</xdr:row>
      <xdr:rowOff>125937</xdr:rowOff>
    </xdr:from>
    <xdr:to>
      <xdr:col>21</xdr:col>
      <xdr:colOff>635000</xdr:colOff>
      <xdr:row>18</xdr:row>
      <xdr:rowOff>116414</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666750</xdr:colOff>
      <xdr:row>1</xdr:row>
      <xdr:rowOff>126999</xdr:rowOff>
    </xdr:from>
    <xdr:to>
      <xdr:col>27</xdr:col>
      <xdr:colOff>116417</xdr:colOff>
      <xdr:row>18</xdr:row>
      <xdr:rowOff>116585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4233</xdr:colOff>
      <xdr:row>19</xdr:row>
      <xdr:rowOff>62437</xdr:rowOff>
    </xdr:from>
    <xdr:to>
      <xdr:col>9</xdr:col>
      <xdr:colOff>471932</xdr:colOff>
      <xdr:row>38</xdr:row>
      <xdr:rowOff>95246</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338666</xdr:colOff>
      <xdr:row>19</xdr:row>
      <xdr:rowOff>62437</xdr:rowOff>
    </xdr:from>
    <xdr:to>
      <xdr:col>27</xdr:col>
      <xdr:colOff>118448</xdr:colOff>
      <xdr:row>38</xdr:row>
      <xdr:rowOff>91139</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autoPageBreaks="0" fitToPage="1"/>
  </sheetPr>
  <dimension ref="B14:D31"/>
  <sheetViews>
    <sheetView showGridLines="0" tabSelected="1" zoomScale="90" zoomScaleNormal="90" workbookViewId="0"/>
  </sheetViews>
  <sheetFormatPr defaultColWidth="9.1796875" defaultRowHeight="13.5"/>
  <cols>
    <col min="1" max="1" width="1.54296875" style="498" customWidth="1"/>
    <col min="2" max="2" width="108.54296875" style="498" customWidth="1"/>
    <col min="3" max="16384" width="9.1796875" style="498"/>
  </cols>
  <sheetData>
    <row r="14" spans="2:4" ht="33.75" customHeight="1" thickBot="1">
      <c r="B14" s="497" t="s">
        <v>229</v>
      </c>
    </row>
    <row r="16" spans="2:4">
      <c r="B16" s="509" t="s">
        <v>253</v>
      </c>
      <c r="C16" s="515"/>
      <c r="D16" s="515"/>
    </row>
    <row r="17" spans="2:4">
      <c r="B17" s="516"/>
      <c r="C17" s="515"/>
      <c r="D17" s="515"/>
    </row>
    <row r="18" spans="2:4">
      <c r="B18" s="517"/>
      <c r="C18" s="515"/>
      <c r="D18" s="515"/>
    </row>
    <row r="19" spans="2:4">
      <c r="B19" s="516"/>
      <c r="C19" s="515"/>
      <c r="D19" s="515"/>
    </row>
    <row r="20" spans="2:4">
      <c r="B20" s="515"/>
      <c r="C20" s="515"/>
      <c r="D20" s="515"/>
    </row>
    <row r="21" spans="2:4" ht="14" thickBot="1">
      <c r="B21" s="515"/>
      <c r="C21" s="515"/>
      <c r="D21" s="515"/>
    </row>
    <row r="22" spans="2:4" ht="81.5" thickBot="1">
      <c r="B22" s="533" t="s">
        <v>257</v>
      </c>
      <c r="C22" s="509"/>
      <c r="D22" s="509"/>
    </row>
    <row r="23" spans="2:4">
      <c r="B23" s="515"/>
      <c r="C23" s="515"/>
      <c r="D23" s="515"/>
    </row>
    <row r="24" spans="2:4">
      <c r="B24" s="518"/>
      <c r="C24" s="515"/>
      <c r="D24" s="515"/>
    </row>
    <row r="25" spans="2:4">
      <c r="B25" s="515"/>
      <c r="C25" s="515"/>
      <c r="D25" s="515"/>
    </row>
    <row r="26" spans="2:4">
      <c r="B26" s="515"/>
      <c r="C26" s="515"/>
      <c r="D26" s="515"/>
    </row>
    <row r="27" spans="2:4">
      <c r="B27" s="515"/>
      <c r="C27" s="515"/>
      <c r="D27" s="515"/>
    </row>
    <row r="28" spans="2:4">
      <c r="B28" s="515"/>
      <c r="C28" s="515"/>
      <c r="D28" s="515"/>
    </row>
    <row r="29" spans="2:4">
      <c r="B29" s="515"/>
      <c r="C29" s="515"/>
      <c r="D29" s="515"/>
    </row>
    <row r="30" spans="2:4">
      <c r="B30" s="515"/>
      <c r="C30" s="515"/>
      <c r="D30" s="515"/>
    </row>
    <row r="31" spans="2:4">
      <c r="B31" s="515"/>
      <c r="C31" s="515"/>
      <c r="D31" s="515"/>
    </row>
  </sheetData>
  <pageMargins left="0.7" right="0.7" top="0.75" bottom="0.75" header="0.3" footer="0.3"/>
  <pageSetup scale="9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pageSetUpPr autoPageBreaks="0"/>
  </sheetPr>
  <dimension ref="A1:BF58"/>
  <sheetViews>
    <sheetView showGridLines="0" zoomScale="90" zoomScaleNormal="90" workbookViewId="0">
      <pane xSplit="5" ySplit="4" topLeftCell="F5" activePane="bottomRight" state="frozen"/>
      <selection activeCell="AV49" sqref="AV49"/>
      <selection pane="topRight" activeCell="AV49" sqref="AV49"/>
      <selection pane="bottomLeft" activeCell="AV49" sqref="AV49"/>
      <selection pane="bottomRight"/>
    </sheetView>
  </sheetViews>
  <sheetFormatPr defaultColWidth="12.54296875" defaultRowHeight="13"/>
  <cols>
    <col min="1" max="1" width="1.7265625" style="1" customWidth="1"/>
    <col min="2" max="2" width="17.453125" style="1" customWidth="1"/>
    <col min="3" max="3" width="15.26953125" style="1" customWidth="1"/>
    <col min="4" max="4" width="12.54296875" style="1" customWidth="1"/>
    <col min="5" max="5" width="12.1796875" style="1" customWidth="1"/>
    <col min="6" max="6" width="10.453125" style="3" customWidth="1"/>
    <col min="7" max="8" width="12.7265625" style="1" bestFit="1" customWidth="1"/>
    <col min="9" max="9" width="12.7265625" style="2" bestFit="1" customWidth="1"/>
    <col min="10" max="13" width="12.7265625" style="1" bestFit="1" customWidth="1"/>
    <col min="14" max="41" width="13.453125" style="1" bestFit="1" customWidth="1"/>
    <col min="42" max="42" width="1" style="1" customWidth="1"/>
    <col min="43" max="54" width="13.453125" style="1" bestFit="1" customWidth="1"/>
    <col min="55" max="55" width="3.26953125" style="1" customWidth="1"/>
    <col min="56" max="58" width="15" style="1" bestFit="1" customWidth="1"/>
    <col min="59" max="16384" width="12.54296875" style="1"/>
  </cols>
  <sheetData>
    <row r="1" spans="1:58" ht="17.5">
      <c r="B1" s="129" t="s">
        <v>90</v>
      </c>
      <c r="C1" s="125"/>
      <c r="D1" s="125"/>
      <c r="E1" s="125"/>
      <c r="F1" s="127"/>
      <c r="G1" s="125"/>
      <c r="H1" s="125"/>
      <c r="I1" s="126"/>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63"/>
      <c r="AQ1" s="125"/>
      <c r="AR1" s="125"/>
      <c r="AS1" s="125"/>
      <c r="AT1" s="125"/>
      <c r="AU1" s="125"/>
      <c r="AV1" s="125"/>
      <c r="AW1" s="125"/>
      <c r="AX1" s="125"/>
      <c r="AY1" s="125"/>
      <c r="AZ1" s="125"/>
      <c r="BA1" s="125"/>
      <c r="BB1" s="125"/>
      <c r="BC1" s="125"/>
      <c r="BD1" s="125"/>
      <c r="BE1" s="125"/>
      <c r="BF1" s="125"/>
    </row>
    <row r="2" spans="1:58" ht="17.5">
      <c r="B2" s="162"/>
    </row>
    <row r="3" spans="1:58" ht="13.5" thickBot="1">
      <c r="BC3" s="147"/>
    </row>
    <row r="4" spans="1:58" ht="13.5" thickBot="1">
      <c r="A4" s="32" t="s">
        <v>0</v>
      </c>
      <c r="B4" s="161" t="str">
        <f>Staffing!B60</f>
        <v>R&amp;D</v>
      </c>
      <c r="C4" s="160"/>
      <c r="D4" s="160"/>
      <c r="E4" s="117"/>
      <c r="F4" s="116">
        <f>'Model &amp; Metrics'!H$4</f>
        <v>43831</v>
      </c>
      <c r="G4" s="116">
        <f>'Model &amp; Metrics'!I$4</f>
        <v>43890</v>
      </c>
      <c r="H4" s="116">
        <f>'Model &amp; Metrics'!J$4</f>
        <v>43921</v>
      </c>
      <c r="I4" s="116">
        <f>'Model &amp; Metrics'!K$4</f>
        <v>43951</v>
      </c>
      <c r="J4" s="116">
        <f>'Model &amp; Metrics'!L$4</f>
        <v>43982</v>
      </c>
      <c r="K4" s="116">
        <f>'Model &amp; Metrics'!M$4</f>
        <v>44012</v>
      </c>
      <c r="L4" s="116">
        <f>'Model &amp; Metrics'!N$4</f>
        <v>44043</v>
      </c>
      <c r="M4" s="116">
        <f>'Model &amp; Metrics'!O$4</f>
        <v>44074</v>
      </c>
      <c r="N4" s="116">
        <f>'Model &amp; Metrics'!P$4</f>
        <v>44104</v>
      </c>
      <c r="O4" s="116">
        <f>'Model &amp; Metrics'!Q$4</f>
        <v>44135</v>
      </c>
      <c r="P4" s="116">
        <f>'Model &amp; Metrics'!R$4</f>
        <v>44165</v>
      </c>
      <c r="Q4" s="116">
        <f>'Model &amp; Metrics'!S$4</f>
        <v>44196</v>
      </c>
      <c r="R4" s="116">
        <f>'Model &amp; Metrics'!T$4</f>
        <v>44227</v>
      </c>
      <c r="S4" s="116">
        <f>'Model &amp; Metrics'!U$4</f>
        <v>44255</v>
      </c>
      <c r="T4" s="116">
        <f>'Model &amp; Metrics'!V$4</f>
        <v>44286</v>
      </c>
      <c r="U4" s="116">
        <f>'Model &amp; Metrics'!W$4</f>
        <v>44316</v>
      </c>
      <c r="V4" s="116">
        <f>'Model &amp; Metrics'!X$4</f>
        <v>44347</v>
      </c>
      <c r="W4" s="116">
        <f>'Model &amp; Metrics'!Y$4</f>
        <v>44377</v>
      </c>
      <c r="X4" s="116">
        <f>'Model &amp; Metrics'!Z$4</f>
        <v>44408</v>
      </c>
      <c r="Y4" s="116">
        <f>'Model &amp; Metrics'!AA$4</f>
        <v>44439</v>
      </c>
      <c r="Z4" s="116">
        <f>'Model &amp; Metrics'!AB$4</f>
        <v>44469</v>
      </c>
      <c r="AA4" s="116">
        <f>'Model &amp; Metrics'!AC$4</f>
        <v>44500</v>
      </c>
      <c r="AB4" s="116">
        <f>'Model &amp; Metrics'!AD$4</f>
        <v>44530</v>
      </c>
      <c r="AC4" s="116">
        <f>'Model &amp; Metrics'!AE$4</f>
        <v>44561</v>
      </c>
      <c r="AD4" s="116">
        <f>'Model &amp; Metrics'!AF$4</f>
        <v>44592</v>
      </c>
      <c r="AE4" s="116">
        <f>'Model &amp; Metrics'!AG$4</f>
        <v>44620</v>
      </c>
      <c r="AF4" s="116">
        <f>'Model &amp; Metrics'!AH$4</f>
        <v>44651</v>
      </c>
      <c r="AG4" s="116">
        <f>'Model &amp; Metrics'!AI$4</f>
        <v>44681</v>
      </c>
      <c r="AH4" s="116">
        <f>'Model &amp; Metrics'!AJ$4</f>
        <v>44712</v>
      </c>
      <c r="AI4" s="116">
        <f>'Model &amp; Metrics'!AK$4</f>
        <v>44742</v>
      </c>
      <c r="AJ4" s="116">
        <f>'Model &amp; Metrics'!AL$4</f>
        <v>44773</v>
      </c>
      <c r="AK4" s="116">
        <f>'Model &amp; Metrics'!AM$4</f>
        <v>44804</v>
      </c>
      <c r="AL4" s="116">
        <f>'Model &amp; Metrics'!AN$4</f>
        <v>44834</v>
      </c>
      <c r="AM4" s="116">
        <f>'Model &amp; Metrics'!AO$4</f>
        <v>44865</v>
      </c>
      <c r="AN4" s="116">
        <f>'Model &amp; Metrics'!AP$4</f>
        <v>44895</v>
      </c>
      <c r="AO4" s="116">
        <f>'Model &amp; Metrics'!AQ$4</f>
        <v>44926</v>
      </c>
      <c r="AQ4" s="173" t="str">
        <f>'Model &amp; Metrics'!AS4</f>
        <v>Q120</v>
      </c>
      <c r="AR4" s="173" t="str">
        <f>'Model &amp; Metrics'!AT4</f>
        <v>Q220</v>
      </c>
      <c r="AS4" s="173" t="str">
        <f>'Model &amp; Metrics'!AU4</f>
        <v>Q320</v>
      </c>
      <c r="AT4" s="173" t="str">
        <f>'Model &amp; Metrics'!AV4</f>
        <v>Q420</v>
      </c>
      <c r="AU4" s="173" t="str">
        <f>'Model &amp; Metrics'!AW4</f>
        <v>Q121</v>
      </c>
      <c r="AV4" s="173" t="str">
        <f>'Model &amp; Metrics'!AX4</f>
        <v>Q221</v>
      </c>
      <c r="AW4" s="173" t="str">
        <f>'Model &amp; Metrics'!AY4</f>
        <v>Q321</v>
      </c>
      <c r="AX4" s="173" t="str">
        <f>'Model &amp; Metrics'!AZ4</f>
        <v>Q421</v>
      </c>
      <c r="AY4" s="173" t="str">
        <f>'Model &amp; Metrics'!BA4</f>
        <v>Q122</v>
      </c>
      <c r="AZ4" s="173" t="str">
        <f>'Model &amp; Metrics'!BB4</f>
        <v>Q222</v>
      </c>
      <c r="BA4" s="173" t="str">
        <f>'Model &amp; Metrics'!BC4</f>
        <v>Q322</v>
      </c>
      <c r="BB4" s="173" t="str">
        <f>'Model &amp; Metrics'!BD4</f>
        <v>Q422</v>
      </c>
      <c r="BC4" s="154"/>
      <c r="BD4" s="158">
        <f>'Model &amp; Metrics'!BF4</f>
        <v>2020</v>
      </c>
      <c r="BE4" s="158">
        <f>'Model &amp; Metrics'!BG4</f>
        <v>2021</v>
      </c>
      <c r="BF4" s="158">
        <f>'Model &amp; Metrics'!BH4</f>
        <v>2022</v>
      </c>
    </row>
    <row r="5" spans="1:58">
      <c r="C5" s="143"/>
      <c r="D5" s="143"/>
      <c r="E5" s="143"/>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Q5" s="147"/>
      <c r="AR5" s="147"/>
      <c r="AS5" s="147"/>
      <c r="AT5" s="147"/>
      <c r="AU5" s="147"/>
      <c r="AV5" s="147"/>
      <c r="AW5" s="147"/>
      <c r="AX5" s="147"/>
      <c r="BC5" s="147"/>
      <c r="BD5" s="176"/>
      <c r="BE5" s="176"/>
      <c r="BF5" s="176"/>
    </row>
    <row r="6" spans="1:58">
      <c r="B6" s="1" t="s">
        <v>72</v>
      </c>
      <c r="C6" s="143"/>
      <c r="D6" s="143"/>
      <c r="E6" s="143"/>
      <c r="F6" s="147">
        <f>Staffing!H79</f>
        <v>2</v>
      </c>
      <c r="G6" s="147">
        <f>Staffing!I79</f>
        <v>2</v>
      </c>
      <c r="H6" s="147">
        <f>Staffing!J79</f>
        <v>2</v>
      </c>
      <c r="I6" s="147">
        <f>Staffing!K79</f>
        <v>2</v>
      </c>
      <c r="J6" s="147">
        <f>Staffing!L79</f>
        <v>3</v>
      </c>
      <c r="K6" s="147">
        <f>Staffing!M79</f>
        <v>3</v>
      </c>
      <c r="L6" s="147">
        <f>Staffing!N79</f>
        <v>4</v>
      </c>
      <c r="M6" s="147">
        <f>Staffing!O79</f>
        <v>4</v>
      </c>
      <c r="N6" s="147">
        <f>Staffing!P79</f>
        <v>4</v>
      </c>
      <c r="O6" s="147">
        <f>Staffing!Q79</f>
        <v>5</v>
      </c>
      <c r="P6" s="147">
        <f>Staffing!R79</f>
        <v>5</v>
      </c>
      <c r="Q6" s="147">
        <f>Staffing!S79</f>
        <v>5</v>
      </c>
      <c r="R6" s="147">
        <f>Staffing!T79</f>
        <v>5</v>
      </c>
      <c r="S6" s="147">
        <f>Staffing!U79</f>
        <v>6</v>
      </c>
      <c r="T6" s="147">
        <f>Staffing!V79</f>
        <v>7</v>
      </c>
      <c r="U6" s="147">
        <f>Staffing!W79</f>
        <v>7</v>
      </c>
      <c r="V6" s="147">
        <f>Staffing!X79</f>
        <v>8</v>
      </c>
      <c r="W6" s="147">
        <f>Staffing!Y79</f>
        <v>8</v>
      </c>
      <c r="X6" s="147">
        <f>Staffing!Z79</f>
        <v>8</v>
      </c>
      <c r="Y6" s="147">
        <f>Staffing!AA79</f>
        <v>8</v>
      </c>
      <c r="Z6" s="147">
        <f>Staffing!AB79</f>
        <v>8</v>
      </c>
      <c r="AA6" s="147">
        <f>Staffing!AC79</f>
        <v>8</v>
      </c>
      <c r="AB6" s="147">
        <f>Staffing!AD79</f>
        <v>9</v>
      </c>
      <c r="AC6" s="147">
        <f>Staffing!AE79</f>
        <v>9</v>
      </c>
      <c r="AD6" s="147">
        <f>Staffing!AF79</f>
        <v>9</v>
      </c>
      <c r="AE6" s="147">
        <f>Staffing!AG79</f>
        <v>10</v>
      </c>
      <c r="AF6" s="147">
        <f>Staffing!AH79</f>
        <v>10</v>
      </c>
      <c r="AG6" s="147">
        <f>Staffing!AI79</f>
        <v>10</v>
      </c>
      <c r="AH6" s="147">
        <f>Staffing!AJ79</f>
        <v>11</v>
      </c>
      <c r="AI6" s="147">
        <f>Staffing!AK79</f>
        <v>11</v>
      </c>
      <c r="AJ6" s="147">
        <f>Staffing!AL79</f>
        <v>11</v>
      </c>
      <c r="AK6" s="147">
        <f>Staffing!AM79</f>
        <v>12</v>
      </c>
      <c r="AL6" s="147">
        <f>Staffing!AN79</f>
        <v>12</v>
      </c>
      <c r="AM6" s="147">
        <f>Staffing!AO79</f>
        <v>13</v>
      </c>
      <c r="AN6" s="147">
        <f>Staffing!AP79</f>
        <v>13</v>
      </c>
      <c r="AO6" s="147">
        <f>Staffing!AQ79</f>
        <v>13</v>
      </c>
      <c r="AQ6" s="147">
        <f>H6</f>
        <v>2</v>
      </c>
      <c r="AR6" s="147">
        <f>K6</f>
        <v>3</v>
      </c>
      <c r="AS6" s="147">
        <f>N6</f>
        <v>4</v>
      </c>
      <c r="AT6" s="147">
        <f>Q6</f>
        <v>5</v>
      </c>
      <c r="AU6" s="147">
        <f>T6</f>
        <v>7</v>
      </c>
      <c r="AV6" s="147">
        <f>W6</f>
        <v>8</v>
      </c>
      <c r="AW6" s="147">
        <f>Z6</f>
        <v>8</v>
      </c>
      <c r="AX6" s="147">
        <f>AC6</f>
        <v>9</v>
      </c>
      <c r="AY6" s="147">
        <f>AF6</f>
        <v>10</v>
      </c>
      <c r="AZ6" s="147">
        <f>AI6</f>
        <v>11</v>
      </c>
      <c r="BA6" s="147">
        <f>+AL6</f>
        <v>12</v>
      </c>
      <c r="BB6" s="147">
        <f>+AO6</f>
        <v>13</v>
      </c>
      <c r="BC6" s="154"/>
      <c r="BD6" s="171">
        <f>AT6</f>
        <v>5</v>
      </c>
      <c r="BE6" s="171">
        <f>AX6</f>
        <v>9</v>
      </c>
      <c r="BF6" s="171">
        <f>BB6</f>
        <v>13</v>
      </c>
    </row>
    <row r="7" spans="1:58">
      <c r="C7" s="143"/>
      <c r="D7" s="143"/>
      <c r="E7" s="143"/>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Q7" s="147"/>
      <c r="AR7" s="147"/>
      <c r="AS7" s="147"/>
      <c r="AT7" s="147"/>
      <c r="AU7" s="147"/>
      <c r="AV7" s="147"/>
      <c r="AW7" s="147"/>
      <c r="AX7" s="147"/>
      <c r="BC7" s="147"/>
      <c r="BD7" s="171"/>
      <c r="BE7" s="171"/>
      <c r="BF7" s="171"/>
    </row>
    <row r="8" spans="1:58">
      <c r="B8" s="4" t="str">
        <f>Sales!$B$8</f>
        <v>PAYROLL</v>
      </c>
      <c r="C8" s="143"/>
      <c r="D8" s="143"/>
      <c r="E8" s="143"/>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Q8" s="147"/>
      <c r="AR8" s="147"/>
      <c r="AS8" s="147"/>
      <c r="AT8" s="147"/>
      <c r="AU8" s="147"/>
      <c r="AV8" s="147"/>
      <c r="AW8" s="147"/>
      <c r="AX8" s="147"/>
      <c r="BC8" s="147"/>
      <c r="BD8" s="171"/>
      <c r="BE8" s="171"/>
      <c r="BF8" s="171"/>
    </row>
    <row r="9" spans="1:58">
      <c r="B9" s="144" t="s">
        <v>70</v>
      </c>
      <c r="C9" s="143"/>
      <c r="D9" s="143"/>
      <c r="E9" s="143"/>
      <c r="F9" s="147">
        <f>Staffing!H80</f>
        <v>17500</v>
      </c>
      <c r="G9" s="147">
        <f>Staffing!I80</f>
        <v>17500</v>
      </c>
      <c r="H9" s="147">
        <f>Staffing!J80</f>
        <v>17500</v>
      </c>
      <c r="I9" s="147">
        <f>Staffing!K80</f>
        <v>17500</v>
      </c>
      <c r="J9" s="147">
        <f>Staffing!L80</f>
        <v>25000</v>
      </c>
      <c r="K9" s="147">
        <f>Staffing!M80</f>
        <v>25000</v>
      </c>
      <c r="L9" s="147">
        <f>Staffing!N80</f>
        <v>32083.333333333332</v>
      </c>
      <c r="M9" s="147">
        <f>Staffing!O80</f>
        <v>32083.333333333332</v>
      </c>
      <c r="N9" s="147">
        <f>Staffing!P80</f>
        <v>32083.333333333332</v>
      </c>
      <c r="O9" s="147">
        <f>Staffing!Q80</f>
        <v>40416.666666666672</v>
      </c>
      <c r="P9" s="147">
        <f>Staffing!R80</f>
        <v>40416.666666666672</v>
      </c>
      <c r="Q9" s="147">
        <f>Staffing!S80</f>
        <v>40416.666666666672</v>
      </c>
      <c r="R9" s="147">
        <f>Staffing!T80</f>
        <v>40941.666666666672</v>
      </c>
      <c r="S9" s="147">
        <f>Staffing!U80</f>
        <v>48441.666666666672</v>
      </c>
      <c r="T9" s="147">
        <f>Staffing!V80</f>
        <v>53441.666666666672</v>
      </c>
      <c r="U9" s="147">
        <f>Staffing!W80</f>
        <v>53441.666666666672</v>
      </c>
      <c r="V9" s="147">
        <f>Staffing!X80</f>
        <v>61166.666666666672</v>
      </c>
      <c r="W9" s="147">
        <f>Staffing!Y80</f>
        <v>61166.666666666672</v>
      </c>
      <c r="X9" s="147">
        <f>Staffing!Z80</f>
        <v>61379.166666666672</v>
      </c>
      <c r="Y9" s="147">
        <f>Staffing!AA80</f>
        <v>61379.166666666672</v>
      </c>
      <c r="Z9" s="147">
        <f>Staffing!AB80</f>
        <v>61379.166666666672</v>
      </c>
      <c r="AA9" s="147">
        <f>Staffing!AC80</f>
        <v>61629.166666666672</v>
      </c>
      <c r="AB9" s="147">
        <f>Staffing!AD80</f>
        <v>69129.166666666672</v>
      </c>
      <c r="AC9" s="147">
        <f>Staffing!AE80</f>
        <v>69129.166666666672</v>
      </c>
      <c r="AD9" s="147">
        <f>Staffing!AF80</f>
        <v>69129.166666666672</v>
      </c>
      <c r="AE9" s="147">
        <f>Staffing!AG80</f>
        <v>77687.5</v>
      </c>
      <c r="AF9" s="147">
        <f>Staffing!AH80</f>
        <v>77837.5</v>
      </c>
      <c r="AG9" s="147">
        <f>Staffing!AI80</f>
        <v>77837.5</v>
      </c>
      <c r="AH9" s="147">
        <f>Staffing!AJ80</f>
        <v>84729.166666666657</v>
      </c>
      <c r="AI9" s="147">
        <f>Staffing!AK80</f>
        <v>84729.166666666657</v>
      </c>
      <c r="AJ9" s="147">
        <f>Staffing!AL80</f>
        <v>84729.166666666657</v>
      </c>
      <c r="AK9" s="147">
        <f>Staffing!AM80</f>
        <v>91395.833333333328</v>
      </c>
      <c r="AL9" s="147">
        <f>Staffing!AN80</f>
        <v>91395.833333333328</v>
      </c>
      <c r="AM9" s="147">
        <f>Staffing!AO80</f>
        <v>96395.833333333328</v>
      </c>
      <c r="AN9" s="147">
        <f>Staffing!AP80</f>
        <v>96620.833333333328</v>
      </c>
      <c r="AO9" s="147">
        <f>Staffing!AQ80</f>
        <v>96620.833333333328</v>
      </c>
      <c r="AQ9" s="147">
        <f>SUM(F9:H9)</f>
        <v>52500</v>
      </c>
      <c r="AR9" s="147">
        <f>SUM(I9:K9)</f>
        <v>67500</v>
      </c>
      <c r="AS9" s="147">
        <f>SUM(L9:N9)</f>
        <v>96250</v>
      </c>
      <c r="AT9" s="147">
        <f>SUM(O9:Q9)</f>
        <v>121250.00000000001</v>
      </c>
      <c r="AU9" s="147">
        <f>SUM(R9:T9)</f>
        <v>142825</v>
      </c>
      <c r="AV9" s="147">
        <f>SUM(U9:W9)</f>
        <v>175775</v>
      </c>
      <c r="AW9" s="147">
        <f>SUM(X9:Z9)</f>
        <v>184137.5</v>
      </c>
      <c r="AX9" s="147">
        <f>SUM(AA9:AC9)</f>
        <v>199887.5</v>
      </c>
      <c r="AY9" s="147">
        <f>SUM(AD9:AF9)</f>
        <v>224654.16666666669</v>
      </c>
      <c r="AZ9" s="147">
        <f>SUM(AG9:AI9)</f>
        <v>247295.83333333331</v>
      </c>
      <c r="BA9" s="147">
        <f>SUM(AJ9:AL9)</f>
        <v>267520.83333333331</v>
      </c>
      <c r="BB9" s="147">
        <f>SUM(AM9:AO9)</f>
        <v>289637.5</v>
      </c>
      <c r="BC9" s="147"/>
      <c r="BD9" s="171">
        <f>SUM(AQ9:AT9)</f>
        <v>337500</v>
      </c>
      <c r="BE9" s="171">
        <f>SUM(AU9:AX9)</f>
        <v>702625</v>
      </c>
      <c r="BF9" s="171">
        <f>SUM(AY9:BB9)</f>
        <v>1029108.3333333333</v>
      </c>
    </row>
    <row r="10" spans="1:58">
      <c r="B10" s="144" t="s">
        <v>69</v>
      </c>
      <c r="C10" s="143"/>
      <c r="D10" s="143"/>
      <c r="E10" s="143"/>
      <c r="F10" s="147">
        <f>Staffing!H81+Staffing!H82</f>
        <v>3263.75</v>
      </c>
      <c r="G10" s="147">
        <f>Staffing!I81+Staffing!I82</f>
        <v>3263.75</v>
      </c>
      <c r="H10" s="147">
        <f>Staffing!J81+Staffing!J82</f>
        <v>3263.75</v>
      </c>
      <c r="I10" s="147">
        <f>Staffing!K81+Staffing!K82</f>
        <v>3263.75</v>
      </c>
      <c r="J10" s="147">
        <f>Staffing!L81+Staffing!L82</f>
        <v>4662.5</v>
      </c>
      <c r="K10" s="147">
        <f>Staffing!M81+Staffing!M82</f>
        <v>4662.5</v>
      </c>
      <c r="L10" s="147">
        <f>Staffing!N81+Staffing!N82</f>
        <v>5983.5416666666661</v>
      </c>
      <c r="M10" s="147">
        <f>Staffing!O81+Staffing!O82</f>
        <v>5983.5416666666661</v>
      </c>
      <c r="N10" s="147">
        <f>Staffing!P81+Staffing!P82</f>
        <v>5983.5416666666661</v>
      </c>
      <c r="O10" s="147">
        <f>Staffing!Q81+Staffing!Q82</f>
        <v>7537.7083333333339</v>
      </c>
      <c r="P10" s="147">
        <f>Staffing!R81+Staffing!R82</f>
        <v>7537.7083333333339</v>
      </c>
      <c r="Q10" s="147">
        <f>Staffing!S81+Staffing!S82</f>
        <v>7537.7083333333339</v>
      </c>
      <c r="R10" s="147">
        <f>Staffing!T81+Staffing!T82</f>
        <v>7635.6208333333343</v>
      </c>
      <c r="S10" s="147">
        <f>Staffing!U81+Staffing!U82</f>
        <v>9034.3708333333343</v>
      </c>
      <c r="T10" s="147">
        <f>Staffing!V81+Staffing!V82</f>
        <v>9966.8708333333343</v>
      </c>
      <c r="U10" s="147">
        <f>Staffing!W81+Staffing!W82</f>
        <v>9966.8708333333343</v>
      </c>
      <c r="V10" s="147">
        <f>Staffing!X81+Staffing!X82</f>
        <v>11407.583333333336</v>
      </c>
      <c r="W10" s="147">
        <f>Staffing!Y81+Staffing!Y82</f>
        <v>11407.583333333336</v>
      </c>
      <c r="X10" s="147">
        <f>Staffing!Z81+Staffing!Z82</f>
        <v>11447.214583333334</v>
      </c>
      <c r="Y10" s="147">
        <f>Staffing!AA81+Staffing!AA82</f>
        <v>11447.214583333334</v>
      </c>
      <c r="Z10" s="147">
        <f>Staffing!AB81+Staffing!AB82</f>
        <v>11447.214583333334</v>
      </c>
      <c r="AA10" s="147">
        <f>Staffing!AC81+Staffing!AC82</f>
        <v>11493.839583333334</v>
      </c>
      <c r="AB10" s="147">
        <f>Staffing!AD81+Staffing!AD82</f>
        <v>12892.589583333334</v>
      </c>
      <c r="AC10" s="147">
        <f>Staffing!AE81+Staffing!AE82</f>
        <v>12892.589583333334</v>
      </c>
      <c r="AD10" s="147">
        <f>Staffing!AF81+Staffing!AF82</f>
        <v>12892.589583333334</v>
      </c>
      <c r="AE10" s="147">
        <f>Staffing!AG81+Staffing!AG82</f>
        <v>14488.71875</v>
      </c>
      <c r="AF10" s="147">
        <f>Staffing!AH81+Staffing!AH82</f>
        <v>14516.693749999999</v>
      </c>
      <c r="AG10" s="147">
        <f>Staffing!AI81+Staffing!AI82</f>
        <v>14516.693749999999</v>
      </c>
      <c r="AH10" s="147">
        <f>Staffing!AJ81+Staffing!AJ82</f>
        <v>15801.989583333332</v>
      </c>
      <c r="AI10" s="147">
        <f>Staffing!AK81+Staffing!AK82</f>
        <v>15801.989583333332</v>
      </c>
      <c r="AJ10" s="147">
        <f>Staffing!AL81+Staffing!AL82</f>
        <v>15801.989583333332</v>
      </c>
      <c r="AK10" s="147">
        <f>Staffing!AM81+Staffing!AM82</f>
        <v>17045.322916666664</v>
      </c>
      <c r="AL10" s="147">
        <f>Staffing!AN81+Staffing!AN82</f>
        <v>17045.322916666664</v>
      </c>
      <c r="AM10" s="147">
        <f>Staffing!AO81+Staffing!AO82</f>
        <v>17977.822916666664</v>
      </c>
      <c r="AN10" s="147">
        <f>Staffing!AP81+Staffing!AP82</f>
        <v>18019.785416666666</v>
      </c>
      <c r="AO10" s="147">
        <f>Staffing!AQ81+Staffing!AQ82</f>
        <v>18019.785416666666</v>
      </c>
      <c r="AQ10" s="147">
        <f>SUM(F10:H10)</f>
        <v>9791.25</v>
      </c>
      <c r="AR10" s="147">
        <f>SUM(I10:K10)</f>
        <v>12588.75</v>
      </c>
      <c r="AS10" s="147">
        <f>SUM(L10:N10)</f>
        <v>17950.625</v>
      </c>
      <c r="AT10" s="147">
        <f>SUM(O10:Q10)</f>
        <v>22613.125</v>
      </c>
      <c r="AU10" s="147">
        <f>SUM(R10:T10)</f>
        <v>26636.862500000003</v>
      </c>
      <c r="AV10" s="147">
        <f>SUM(U10:W10)</f>
        <v>32782.037500000006</v>
      </c>
      <c r="AW10" s="147">
        <f>SUM(X10:Z10)</f>
        <v>34341.643750000003</v>
      </c>
      <c r="AX10" s="147">
        <f>SUM(AA10:AC10)</f>
        <v>37279.018750000003</v>
      </c>
      <c r="AY10" s="147">
        <f>SUM(AD10:AF10)</f>
        <v>41898.002083333333</v>
      </c>
      <c r="AZ10" s="147">
        <f>SUM(AG10:AI10)</f>
        <v>46120.672916666663</v>
      </c>
      <c r="BA10" s="147">
        <f>SUM(AJ10:AL10)</f>
        <v>49892.635416666664</v>
      </c>
      <c r="BB10" s="147">
        <f>SUM(AM10:AO10)</f>
        <v>54017.393749999996</v>
      </c>
      <c r="BC10" s="147"/>
      <c r="BD10" s="171">
        <f>SUM(AQ10:AT10)</f>
        <v>62943.75</v>
      </c>
      <c r="BE10" s="171">
        <f>SUM(AU10:AX10)</f>
        <v>131039.56250000001</v>
      </c>
      <c r="BF10" s="171">
        <f>SUM(AY10:BB10)</f>
        <v>191928.70416666663</v>
      </c>
    </row>
    <row r="11" spans="1:58" ht="6" customHeight="1">
      <c r="B11" s="144"/>
      <c r="C11" s="143"/>
      <c r="D11" s="143"/>
      <c r="E11" s="143"/>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Q11" s="142"/>
      <c r="AR11" s="142"/>
      <c r="AS11" s="142"/>
      <c r="AT11" s="142"/>
      <c r="AU11" s="142"/>
      <c r="AV11" s="142"/>
      <c r="AW11" s="142"/>
      <c r="AX11" s="142"/>
      <c r="AY11" s="147"/>
      <c r="AZ11" s="147"/>
      <c r="BA11" s="147"/>
      <c r="BB11" s="147"/>
      <c r="BC11" s="147"/>
      <c r="BD11" s="170"/>
      <c r="BE11" s="170"/>
      <c r="BF11" s="170"/>
    </row>
    <row r="12" spans="1:58">
      <c r="B12" s="140" t="str">
        <f>"TOTAL "&amp;B8</f>
        <v>TOTAL PAYROLL</v>
      </c>
      <c r="C12" s="139"/>
      <c r="D12" s="139"/>
      <c r="E12" s="139"/>
      <c r="F12" s="138">
        <f t="shared" ref="F12:AO12" si="0">SUM(F9:F11)</f>
        <v>20763.75</v>
      </c>
      <c r="G12" s="138">
        <f t="shared" si="0"/>
        <v>20763.75</v>
      </c>
      <c r="H12" s="138">
        <f t="shared" si="0"/>
        <v>20763.75</v>
      </c>
      <c r="I12" s="138">
        <f t="shared" si="0"/>
        <v>20763.75</v>
      </c>
      <c r="J12" s="138">
        <f t="shared" si="0"/>
        <v>29662.5</v>
      </c>
      <c r="K12" s="138">
        <f t="shared" si="0"/>
        <v>29662.5</v>
      </c>
      <c r="L12" s="138">
        <f t="shared" si="0"/>
        <v>38066.875</v>
      </c>
      <c r="M12" s="138">
        <f t="shared" si="0"/>
        <v>38066.875</v>
      </c>
      <c r="N12" s="138">
        <f t="shared" si="0"/>
        <v>38066.875</v>
      </c>
      <c r="O12" s="138">
        <f t="shared" si="0"/>
        <v>47954.375000000007</v>
      </c>
      <c r="P12" s="138">
        <f t="shared" si="0"/>
        <v>47954.375000000007</v>
      </c>
      <c r="Q12" s="138">
        <f t="shared" si="0"/>
        <v>47954.375000000007</v>
      </c>
      <c r="R12" s="138">
        <f t="shared" si="0"/>
        <v>48577.287500000006</v>
      </c>
      <c r="S12" s="138">
        <f t="shared" si="0"/>
        <v>57476.037500000006</v>
      </c>
      <c r="T12" s="138">
        <f t="shared" si="0"/>
        <v>63408.537500000006</v>
      </c>
      <c r="U12" s="138">
        <f t="shared" si="0"/>
        <v>63408.537500000006</v>
      </c>
      <c r="V12" s="138">
        <f t="shared" si="0"/>
        <v>72574.25</v>
      </c>
      <c r="W12" s="138">
        <f t="shared" si="0"/>
        <v>72574.25</v>
      </c>
      <c r="X12" s="138">
        <f t="shared" si="0"/>
        <v>72826.381250000006</v>
      </c>
      <c r="Y12" s="138">
        <f t="shared" si="0"/>
        <v>72826.381250000006</v>
      </c>
      <c r="Z12" s="138">
        <f t="shared" si="0"/>
        <v>72826.381250000006</v>
      </c>
      <c r="AA12" s="138">
        <f t="shared" si="0"/>
        <v>73123.006250000006</v>
      </c>
      <c r="AB12" s="138">
        <f t="shared" si="0"/>
        <v>82021.756250000006</v>
      </c>
      <c r="AC12" s="138">
        <f t="shared" si="0"/>
        <v>82021.756250000006</v>
      </c>
      <c r="AD12" s="138">
        <f t="shared" si="0"/>
        <v>82021.756250000006</v>
      </c>
      <c r="AE12" s="138">
        <f t="shared" si="0"/>
        <v>92176.21875</v>
      </c>
      <c r="AF12" s="138">
        <f t="shared" si="0"/>
        <v>92354.193750000006</v>
      </c>
      <c r="AG12" s="138">
        <f t="shared" si="0"/>
        <v>92354.193750000006</v>
      </c>
      <c r="AH12" s="138">
        <f t="shared" si="0"/>
        <v>100531.15624999999</v>
      </c>
      <c r="AI12" s="138">
        <f t="shared" si="0"/>
        <v>100531.15624999999</v>
      </c>
      <c r="AJ12" s="138">
        <f t="shared" si="0"/>
        <v>100531.15624999999</v>
      </c>
      <c r="AK12" s="138">
        <f t="shared" si="0"/>
        <v>108441.15625</v>
      </c>
      <c r="AL12" s="138">
        <f t="shared" si="0"/>
        <v>108441.15625</v>
      </c>
      <c r="AM12" s="138">
        <f t="shared" si="0"/>
        <v>114373.65625</v>
      </c>
      <c r="AN12" s="138">
        <f t="shared" si="0"/>
        <v>114640.61874999999</v>
      </c>
      <c r="AO12" s="138">
        <f t="shared" si="0"/>
        <v>114640.61874999999</v>
      </c>
      <c r="AQ12" s="138">
        <f t="shared" ref="AQ12:AX12" si="1">SUM(AQ9:AQ11)</f>
        <v>62291.25</v>
      </c>
      <c r="AR12" s="138">
        <f t="shared" si="1"/>
        <v>80088.75</v>
      </c>
      <c r="AS12" s="138">
        <f t="shared" si="1"/>
        <v>114200.625</v>
      </c>
      <c r="AT12" s="138">
        <f t="shared" si="1"/>
        <v>143863.125</v>
      </c>
      <c r="AU12" s="138">
        <f t="shared" si="1"/>
        <v>169461.86249999999</v>
      </c>
      <c r="AV12" s="138">
        <f t="shared" si="1"/>
        <v>208557.03750000001</v>
      </c>
      <c r="AW12" s="138">
        <f t="shared" si="1"/>
        <v>218479.14374999999</v>
      </c>
      <c r="AX12" s="138">
        <f t="shared" si="1"/>
        <v>237166.51874999999</v>
      </c>
      <c r="AY12" s="138">
        <f>SUM(AD12:AF12)</f>
        <v>266552.16875000001</v>
      </c>
      <c r="AZ12" s="138">
        <f>SUM(AG12:AI12)</f>
        <v>293416.50624999998</v>
      </c>
      <c r="BA12" s="138">
        <f>SUM(AJ12:AL12)</f>
        <v>317413.46875</v>
      </c>
      <c r="BB12" s="138">
        <f>SUM(AM12:AO12)</f>
        <v>343654.89374999999</v>
      </c>
      <c r="BC12" s="147"/>
      <c r="BD12" s="169">
        <f>SUM(AQ12:AT12)</f>
        <v>400443.75</v>
      </c>
      <c r="BE12" s="169">
        <f>SUM(AU12:AX12)</f>
        <v>833664.5625</v>
      </c>
      <c r="BF12" s="169">
        <f>SUM(AY12:BB12)</f>
        <v>1221037.0375000001</v>
      </c>
    </row>
    <row r="13" spans="1:58">
      <c r="C13" s="143"/>
      <c r="D13" s="143"/>
      <c r="E13" s="143"/>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Q13" s="147"/>
      <c r="AR13" s="147"/>
      <c r="AS13" s="147"/>
      <c r="AT13" s="147"/>
      <c r="AU13" s="147"/>
      <c r="AV13" s="147"/>
      <c r="AW13" s="147"/>
      <c r="AX13" s="147"/>
      <c r="AY13" s="147"/>
      <c r="AZ13" s="147"/>
      <c r="BA13" s="147"/>
      <c r="BB13" s="147"/>
      <c r="BC13" s="147"/>
      <c r="BD13" s="171"/>
      <c r="BE13" s="171"/>
      <c r="BF13" s="171"/>
    </row>
    <row r="14" spans="1:58">
      <c r="B14" s="4" t="s">
        <v>67</v>
      </c>
      <c r="C14" s="143"/>
      <c r="D14" s="143"/>
      <c r="E14" s="143"/>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Q14" s="147"/>
      <c r="AR14" s="147"/>
      <c r="AS14" s="147"/>
      <c r="AT14" s="147"/>
      <c r="AU14" s="147"/>
      <c r="AV14" s="147"/>
      <c r="AW14" s="147"/>
      <c r="AX14" s="147"/>
      <c r="AY14" s="147"/>
      <c r="AZ14" s="147"/>
      <c r="BA14" s="147"/>
      <c r="BB14" s="147"/>
      <c r="BC14" s="147"/>
      <c r="BD14" s="171"/>
      <c r="BE14" s="171"/>
      <c r="BF14" s="171"/>
    </row>
    <row r="15" spans="1:58">
      <c r="B15" s="146" t="s">
        <v>66</v>
      </c>
      <c r="C15" s="143"/>
      <c r="D15" s="153">
        <v>7000</v>
      </c>
      <c r="E15" s="150" t="s">
        <v>55</v>
      </c>
      <c r="F15" s="147">
        <f t="shared" ref="F15:AO15" si="2">$D15</f>
        <v>7000</v>
      </c>
      <c r="G15" s="147">
        <f t="shared" si="2"/>
        <v>7000</v>
      </c>
      <c r="H15" s="147">
        <f t="shared" si="2"/>
        <v>7000</v>
      </c>
      <c r="I15" s="147">
        <f t="shared" si="2"/>
        <v>7000</v>
      </c>
      <c r="J15" s="147">
        <f t="shared" si="2"/>
        <v>7000</v>
      </c>
      <c r="K15" s="147">
        <f t="shared" si="2"/>
        <v>7000</v>
      </c>
      <c r="L15" s="147">
        <f t="shared" si="2"/>
        <v>7000</v>
      </c>
      <c r="M15" s="147">
        <f t="shared" si="2"/>
        <v>7000</v>
      </c>
      <c r="N15" s="147">
        <f t="shared" si="2"/>
        <v>7000</v>
      </c>
      <c r="O15" s="147">
        <f t="shared" si="2"/>
        <v>7000</v>
      </c>
      <c r="P15" s="147">
        <f t="shared" si="2"/>
        <v>7000</v>
      </c>
      <c r="Q15" s="147">
        <f t="shared" si="2"/>
        <v>7000</v>
      </c>
      <c r="R15" s="147">
        <f t="shared" si="2"/>
        <v>7000</v>
      </c>
      <c r="S15" s="147">
        <f t="shared" si="2"/>
        <v>7000</v>
      </c>
      <c r="T15" s="147">
        <f t="shared" si="2"/>
        <v>7000</v>
      </c>
      <c r="U15" s="147">
        <f t="shared" si="2"/>
        <v>7000</v>
      </c>
      <c r="V15" s="147">
        <f t="shared" si="2"/>
        <v>7000</v>
      </c>
      <c r="W15" s="147">
        <f t="shared" si="2"/>
        <v>7000</v>
      </c>
      <c r="X15" s="147">
        <f t="shared" si="2"/>
        <v>7000</v>
      </c>
      <c r="Y15" s="147">
        <f t="shared" si="2"/>
        <v>7000</v>
      </c>
      <c r="Z15" s="147">
        <f t="shared" si="2"/>
        <v>7000</v>
      </c>
      <c r="AA15" s="147">
        <f t="shared" si="2"/>
        <v>7000</v>
      </c>
      <c r="AB15" s="147">
        <f t="shared" si="2"/>
        <v>7000</v>
      </c>
      <c r="AC15" s="147">
        <f t="shared" si="2"/>
        <v>7000</v>
      </c>
      <c r="AD15" s="147">
        <f t="shared" si="2"/>
        <v>7000</v>
      </c>
      <c r="AE15" s="147">
        <f t="shared" si="2"/>
        <v>7000</v>
      </c>
      <c r="AF15" s="147">
        <f t="shared" si="2"/>
        <v>7000</v>
      </c>
      <c r="AG15" s="147">
        <f t="shared" si="2"/>
        <v>7000</v>
      </c>
      <c r="AH15" s="147">
        <f t="shared" si="2"/>
        <v>7000</v>
      </c>
      <c r="AI15" s="147">
        <f t="shared" si="2"/>
        <v>7000</v>
      </c>
      <c r="AJ15" s="147">
        <f t="shared" si="2"/>
        <v>7000</v>
      </c>
      <c r="AK15" s="147">
        <f t="shared" si="2"/>
        <v>7000</v>
      </c>
      <c r="AL15" s="147">
        <f t="shared" si="2"/>
        <v>7000</v>
      </c>
      <c r="AM15" s="147">
        <f t="shared" si="2"/>
        <v>7000</v>
      </c>
      <c r="AN15" s="147">
        <f t="shared" si="2"/>
        <v>7000</v>
      </c>
      <c r="AO15" s="147">
        <f t="shared" si="2"/>
        <v>7000</v>
      </c>
      <c r="AQ15" s="147">
        <f>SUM(F15:H15)</f>
        <v>21000</v>
      </c>
      <c r="AR15" s="147">
        <f>SUM(I15:K15)</f>
        <v>21000</v>
      </c>
      <c r="AS15" s="147">
        <f>SUM(L15:N15)</f>
        <v>21000</v>
      </c>
      <c r="AT15" s="147">
        <f>SUM(O15:Q15)</f>
        <v>21000</v>
      </c>
      <c r="AU15" s="147">
        <f>SUM(R15:T15)</f>
        <v>21000</v>
      </c>
      <c r="AV15" s="147">
        <f>SUM(U15:W15)</f>
        <v>21000</v>
      </c>
      <c r="AW15" s="147">
        <f>SUM(X15:Z15)</f>
        <v>21000</v>
      </c>
      <c r="AX15" s="147">
        <f>SUM(AA15:AC15)</f>
        <v>21000</v>
      </c>
      <c r="AY15" s="147">
        <f>SUM(AD15:AF15)</f>
        <v>21000</v>
      </c>
      <c r="AZ15" s="147">
        <f>SUM(AG15:AI15)</f>
        <v>21000</v>
      </c>
      <c r="BA15" s="147">
        <f>SUM(AJ15:AL15)</f>
        <v>21000</v>
      </c>
      <c r="BB15" s="147">
        <f>SUM(AM15:AO15)</f>
        <v>21000</v>
      </c>
      <c r="BC15" s="147"/>
      <c r="BD15" s="171">
        <f>SUM(AQ15:AT15)</f>
        <v>84000</v>
      </c>
      <c r="BE15" s="171">
        <f>SUM(AU15:AX15)</f>
        <v>84000</v>
      </c>
      <c r="BF15" s="171">
        <f>SUM(AY15:BB15)</f>
        <v>84000</v>
      </c>
    </row>
    <row r="16" spans="1:58">
      <c r="B16" s="146" t="s">
        <v>56</v>
      </c>
      <c r="C16" s="143"/>
      <c r="D16" s="143"/>
      <c r="E16" s="143"/>
      <c r="F16" s="142">
        <v>0</v>
      </c>
      <c r="G16" s="142">
        <v>0</v>
      </c>
      <c r="H16" s="142">
        <v>0</v>
      </c>
      <c r="I16" s="142">
        <v>0</v>
      </c>
      <c r="J16" s="142">
        <v>0</v>
      </c>
      <c r="K16" s="142">
        <v>0</v>
      </c>
      <c r="L16" s="142">
        <v>0</v>
      </c>
      <c r="M16" s="142">
        <v>0</v>
      </c>
      <c r="N16" s="142">
        <v>0</v>
      </c>
      <c r="O16" s="142">
        <v>0</v>
      </c>
      <c r="P16" s="142">
        <v>0</v>
      </c>
      <c r="Q16" s="142">
        <v>0</v>
      </c>
      <c r="R16" s="142">
        <v>0</v>
      </c>
      <c r="S16" s="142">
        <v>0</v>
      </c>
      <c r="T16" s="142">
        <v>0</v>
      </c>
      <c r="U16" s="142">
        <v>0</v>
      </c>
      <c r="V16" s="142">
        <v>0</v>
      </c>
      <c r="W16" s="142">
        <v>0</v>
      </c>
      <c r="X16" s="142">
        <v>0</v>
      </c>
      <c r="Y16" s="142">
        <v>0</v>
      </c>
      <c r="Z16" s="142">
        <v>0</v>
      </c>
      <c r="AA16" s="142">
        <v>0</v>
      </c>
      <c r="AB16" s="142">
        <v>0</v>
      </c>
      <c r="AC16" s="142">
        <v>0</v>
      </c>
      <c r="AD16" s="142">
        <v>0</v>
      </c>
      <c r="AE16" s="142">
        <v>0</v>
      </c>
      <c r="AF16" s="142">
        <v>0</v>
      </c>
      <c r="AG16" s="142">
        <v>0</v>
      </c>
      <c r="AH16" s="142">
        <v>0</v>
      </c>
      <c r="AI16" s="142">
        <v>0</v>
      </c>
      <c r="AJ16" s="142">
        <v>0</v>
      </c>
      <c r="AK16" s="142">
        <v>0</v>
      </c>
      <c r="AL16" s="142">
        <v>0</v>
      </c>
      <c r="AM16" s="142">
        <v>0</v>
      </c>
      <c r="AN16" s="142">
        <v>0</v>
      </c>
      <c r="AO16" s="142">
        <v>0</v>
      </c>
      <c r="AQ16" s="142">
        <v>0</v>
      </c>
      <c r="AR16" s="142">
        <v>0</v>
      </c>
      <c r="AS16" s="142">
        <v>0</v>
      </c>
      <c r="AT16" s="142">
        <v>0</v>
      </c>
      <c r="AU16" s="142">
        <v>0</v>
      </c>
      <c r="AV16" s="142">
        <v>0</v>
      </c>
      <c r="AW16" s="142">
        <v>0</v>
      </c>
      <c r="AX16" s="142">
        <v>0</v>
      </c>
      <c r="AY16" s="147">
        <f>SUM(AD16:AF16)</f>
        <v>0</v>
      </c>
      <c r="AZ16" s="147">
        <f>SUM(AG16:AI16)</f>
        <v>0</v>
      </c>
      <c r="BA16" s="147">
        <f>SUM(AJ16:AL16)</f>
        <v>0</v>
      </c>
      <c r="BB16" s="147">
        <f>SUM(AM16:AO16)</f>
        <v>0</v>
      </c>
      <c r="BC16" s="147"/>
      <c r="BD16" s="171">
        <f>SUM(AQ16:AT16)</f>
        <v>0</v>
      </c>
      <c r="BE16" s="171">
        <f>SUM(AU16:AX16)</f>
        <v>0</v>
      </c>
      <c r="BF16" s="171">
        <f>SUM(AY16:BB16)</f>
        <v>0</v>
      </c>
    </row>
    <row r="17" spans="1:58" ht="6" customHeight="1">
      <c r="B17" s="144"/>
      <c r="C17" s="143"/>
      <c r="D17" s="143"/>
      <c r="E17" s="143"/>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Q17" s="142"/>
      <c r="AR17" s="142"/>
      <c r="AS17" s="142"/>
      <c r="AT17" s="142"/>
      <c r="AU17" s="142"/>
      <c r="AV17" s="142"/>
      <c r="AW17" s="142"/>
      <c r="AX17" s="142"/>
      <c r="AY17" s="147"/>
      <c r="AZ17" s="147"/>
      <c r="BA17" s="147"/>
      <c r="BB17" s="147"/>
      <c r="BC17" s="147"/>
      <c r="BD17" s="170"/>
      <c r="BE17" s="170"/>
      <c r="BF17" s="170"/>
    </row>
    <row r="18" spans="1:58">
      <c r="B18" s="140" t="str">
        <f>"TOTAL "&amp;B14</f>
        <v>TOTAL CONTRACTORS</v>
      </c>
      <c r="C18" s="139"/>
      <c r="D18" s="139"/>
      <c r="E18" s="139"/>
      <c r="F18" s="138">
        <f t="shared" ref="F18:AO18" si="3">SUM(F15:F17)</f>
        <v>7000</v>
      </c>
      <c r="G18" s="138">
        <f t="shared" si="3"/>
        <v>7000</v>
      </c>
      <c r="H18" s="138">
        <f t="shared" si="3"/>
        <v>7000</v>
      </c>
      <c r="I18" s="138">
        <f t="shared" si="3"/>
        <v>7000</v>
      </c>
      <c r="J18" s="138">
        <f t="shared" si="3"/>
        <v>7000</v>
      </c>
      <c r="K18" s="138">
        <f t="shared" si="3"/>
        <v>7000</v>
      </c>
      <c r="L18" s="138">
        <f t="shared" si="3"/>
        <v>7000</v>
      </c>
      <c r="M18" s="138">
        <f t="shared" si="3"/>
        <v>7000</v>
      </c>
      <c r="N18" s="138">
        <f t="shared" si="3"/>
        <v>7000</v>
      </c>
      <c r="O18" s="138">
        <f t="shared" si="3"/>
        <v>7000</v>
      </c>
      <c r="P18" s="138">
        <f t="shared" si="3"/>
        <v>7000</v>
      </c>
      <c r="Q18" s="138">
        <f t="shared" si="3"/>
        <v>7000</v>
      </c>
      <c r="R18" s="138">
        <f t="shared" si="3"/>
        <v>7000</v>
      </c>
      <c r="S18" s="138">
        <f t="shared" si="3"/>
        <v>7000</v>
      </c>
      <c r="T18" s="138">
        <f t="shared" si="3"/>
        <v>7000</v>
      </c>
      <c r="U18" s="138">
        <f t="shared" si="3"/>
        <v>7000</v>
      </c>
      <c r="V18" s="138">
        <f t="shared" si="3"/>
        <v>7000</v>
      </c>
      <c r="W18" s="138">
        <f t="shared" si="3"/>
        <v>7000</v>
      </c>
      <c r="X18" s="138">
        <f t="shared" si="3"/>
        <v>7000</v>
      </c>
      <c r="Y18" s="138">
        <f t="shared" si="3"/>
        <v>7000</v>
      </c>
      <c r="Z18" s="138">
        <f t="shared" si="3"/>
        <v>7000</v>
      </c>
      <c r="AA18" s="138">
        <f t="shared" si="3"/>
        <v>7000</v>
      </c>
      <c r="AB18" s="138">
        <f t="shared" si="3"/>
        <v>7000</v>
      </c>
      <c r="AC18" s="138">
        <f t="shared" si="3"/>
        <v>7000</v>
      </c>
      <c r="AD18" s="138">
        <f t="shared" si="3"/>
        <v>7000</v>
      </c>
      <c r="AE18" s="138">
        <f t="shared" si="3"/>
        <v>7000</v>
      </c>
      <c r="AF18" s="138">
        <f t="shared" si="3"/>
        <v>7000</v>
      </c>
      <c r="AG18" s="138">
        <f t="shared" si="3"/>
        <v>7000</v>
      </c>
      <c r="AH18" s="138">
        <f t="shared" si="3"/>
        <v>7000</v>
      </c>
      <c r="AI18" s="138">
        <f t="shared" si="3"/>
        <v>7000</v>
      </c>
      <c r="AJ18" s="138">
        <f t="shared" si="3"/>
        <v>7000</v>
      </c>
      <c r="AK18" s="138">
        <f t="shared" si="3"/>
        <v>7000</v>
      </c>
      <c r="AL18" s="138">
        <f t="shared" si="3"/>
        <v>7000</v>
      </c>
      <c r="AM18" s="138">
        <f t="shared" si="3"/>
        <v>7000</v>
      </c>
      <c r="AN18" s="138">
        <f t="shared" si="3"/>
        <v>7000</v>
      </c>
      <c r="AO18" s="138">
        <f t="shared" si="3"/>
        <v>7000</v>
      </c>
      <c r="AQ18" s="138">
        <f t="shared" ref="AQ18:AX18" si="4">SUM(AQ15:AQ17)</f>
        <v>21000</v>
      </c>
      <c r="AR18" s="138">
        <f t="shared" si="4"/>
        <v>21000</v>
      </c>
      <c r="AS18" s="138">
        <f t="shared" si="4"/>
        <v>21000</v>
      </c>
      <c r="AT18" s="138">
        <f t="shared" si="4"/>
        <v>21000</v>
      </c>
      <c r="AU18" s="138">
        <f t="shared" si="4"/>
        <v>21000</v>
      </c>
      <c r="AV18" s="138">
        <f t="shared" si="4"/>
        <v>21000</v>
      </c>
      <c r="AW18" s="138">
        <f t="shared" si="4"/>
        <v>21000</v>
      </c>
      <c r="AX18" s="138">
        <f t="shared" si="4"/>
        <v>21000</v>
      </c>
      <c r="AY18" s="138">
        <f>SUM(AD18:AF18)</f>
        <v>21000</v>
      </c>
      <c r="AZ18" s="138">
        <f>SUM(AG18:AI18)</f>
        <v>21000</v>
      </c>
      <c r="BA18" s="138">
        <f>SUM(AJ18:AL18)</f>
        <v>21000</v>
      </c>
      <c r="BB18" s="138">
        <f>SUM(AM18:AO18)</f>
        <v>21000</v>
      </c>
      <c r="BC18" s="147"/>
      <c r="BD18" s="169">
        <f>SUM(AQ18:AT18)</f>
        <v>84000</v>
      </c>
      <c r="BE18" s="169">
        <f>SUM(AU18:AX18)</f>
        <v>84000</v>
      </c>
      <c r="BF18" s="169">
        <f>SUM(AY18:BB18)</f>
        <v>84000</v>
      </c>
    </row>
    <row r="19" spans="1:58">
      <c r="AY19" s="147"/>
      <c r="AZ19" s="147"/>
      <c r="BA19" s="147"/>
      <c r="BB19" s="147"/>
      <c r="BC19" s="147"/>
      <c r="BD19" s="172"/>
      <c r="BE19" s="172"/>
      <c r="BF19" s="172"/>
    </row>
    <row r="20" spans="1:58">
      <c r="B20" s="4" t="s">
        <v>65</v>
      </c>
      <c r="C20" s="143"/>
      <c r="D20" s="143"/>
      <c r="E20" s="143"/>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Q20" s="147"/>
      <c r="AR20" s="147"/>
      <c r="AS20" s="147"/>
      <c r="AT20" s="147"/>
      <c r="AU20" s="147"/>
      <c r="AV20" s="147"/>
      <c r="AW20" s="147"/>
      <c r="AX20" s="147"/>
      <c r="AY20" s="147"/>
      <c r="AZ20" s="147"/>
      <c r="BA20" s="147"/>
      <c r="BB20" s="147"/>
      <c r="BC20" s="147"/>
      <c r="BD20" s="171"/>
      <c r="BE20" s="171"/>
      <c r="BF20" s="171"/>
    </row>
    <row r="21" spans="1:58">
      <c r="B21" s="146" t="s">
        <v>89</v>
      </c>
      <c r="C21" s="143"/>
      <c r="D21" s="152">
        <v>2500</v>
      </c>
      <c r="E21" s="150" t="s">
        <v>55</v>
      </c>
      <c r="F21" s="147">
        <f t="shared" ref="F21:AO21" si="5">$D21</f>
        <v>2500</v>
      </c>
      <c r="G21" s="147">
        <f t="shared" si="5"/>
        <v>2500</v>
      </c>
      <c r="H21" s="147">
        <f t="shared" si="5"/>
        <v>2500</v>
      </c>
      <c r="I21" s="147">
        <f t="shared" si="5"/>
        <v>2500</v>
      </c>
      <c r="J21" s="147">
        <f t="shared" si="5"/>
        <v>2500</v>
      </c>
      <c r="K21" s="147">
        <f t="shared" si="5"/>
        <v>2500</v>
      </c>
      <c r="L21" s="147">
        <f t="shared" si="5"/>
        <v>2500</v>
      </c>
      <c r="M21" s="147">
        <f t="shared" si="5"/>
        <v>2500</v>
      </c>
      <c r="N21" s="147">
        <f t="shared" si="5"/>
        <v>2500</v>
      </c>
      <c r="O21" s="147">
        <f t="shared" si="5"/>
        <v>2500</v>
      </c>
      <c r="P21" s="147">
        <f t="shared" si="5"/>
        <v>2500</v>
      </c>
      <c r="Q21" s="147">
        <f t="shared" si="5"/>
        <v>2500</v>
      </c>
      <c r="R21" s="147">
        <f t="shared" si="5"/>
        <v>2500</v>
      </c>
      <c r="S21" s="147">
        <f t="shared" si="5"/>
        <v>2500</v>
      </c>
      <c r="T21" s="147">
        <f t="shared" si="5"/>
        <v>2500</v>
      </c>
      <c r="U21" s="147">
        <f t="shared" si="5"/>
        <v>2500</v>
      </c>
      <c r="V21" s="147">
        <f t="shared" si="5"/>
        <v>2500</v>
      </c>
      <c r="W21" s="147">
        <f t="shared" si="5"/>
        <v>2500</v>
      </c>
      <c r="X21" s="147">
        <f t="shared" si="5"/>
        <v>2500</v>
      </c>
      <c r="Y21" s="147">
        <f t="shared" si="5"/>
        <v>2500</v>
      </c>
      <c r="Z21" s="147">
        <f t="shared" si="5"/>
        <v>2500</v>
      </c>
      <c r="AA21" s="147">
        <f t="shared" si="5"/>
        <v>2500</v>
      </c>
      <c r="AB21" s="147">
        <f t="shared" si="5"/>
        <v>2500</v>
      </c>
      <c r="AC21" s="147">
        <f t="shared" si="5"/>
        <v>2500</v>
      </c>
      <c r="AD21" s="147">
        <f t="shared" si="5"/>
        <v>2500</v>
      </c>
      <c r="AE21" s="147">
        <f t="shared" si="5"/>
        <v>2500</v>
      </c>
      <c r="AF21" s="147">
        <f t="shared" si="5"/>
        <v>2500</v>
      </c>
      <c r="AG21" s="147">
        <f t="shared" si="5"/>
        <v>2500</v>
      </c>
      <c r="AH21" s="147">
        <f t="shared" si="5"/>
        <v>2500</v>
      </c>
      <c r="AI21" s="147">
        <f t="shared" si="5"/>
        <v>2500</v>
      </c>
      <c r="AJ21" s="147">
        <f t="shared" si="5"/>
        <v>2500</v>
      </c>
      <c r="AK21" s="147">
        <f t="shared" si="5"/>
        <v>2500</v>
      </c>
      <c r="AL21" s="147">
        <f t="shared" si="5"/>
        <v>2500</v>
      </c>
      <c r="AM21" s="147">
        <f t="shared" si="5"/>
        <v>2500</v>
      </c>
      <c r="AN21" s="147">
        <f t="shared" si="5"/>
        <v>2500</v>
      </c>
      <c r="AO21" s="147">
        <f t="shared" si="5"/>
        <v>2500</v>
      </c>
      <c r="AQ21" s="147">
        <f>SUM(F21:H21)</f>
        <v>7500</v>
      </c>
      <c r="AR21" s="147">
        <f>SUM(I21:K21)</f>
        <v>7500</v>
      </c>
      <c r="AS21" s="147">
        <f>SUM(L21:N21)</f>
        <v>7500</v>
      </c>
      <c r="AT21" s="147">
        <f>SUM(O21:Q21)</f>
        <v>7500</v>
      </c>
      <c r="AU21" s="147">
        <f>SUM(R21:T21)</f>
        <v>7500</v>
      </c>
      <c r="AV21" s="147">
        <f>SUM(U21:W21)</f>
        <v>7500</v>
      </c>
      <c r="AW21" s="147">
        <f>SUM(X21:Z21)</f>
        <v>7500</v>
      </c>
      <c r="AX21" s="147">
        <f>SUM(AA21:AC21)</f>
        <v>7500</v>
      </c>
      <c r="AY21" s="147">
        <f>SUM(AD21:AF21)</f>
        <v>7500</v>
      </c>
      <c r="AZ21" s="147">
        <f>SUM(AG21:AI21)</f>
        <v>7500</v>
      </c>
      <c r="BA21" s="147">
        <f>SUM(AJ21:AL21)</f>
        <v>7500</v>
      </c>
      <c r="BB21" s="147">
        <f>SUM(AM21:AO21)</f>
        <v>7500</v>
      </c>
      <c r="BC21" s="147"/>
      <c r="BD21" s="171">
        <f>SUM(AQ21:AT21)</f>
        <v>30000</v>
      </c>
      <c r="BE21" s="171">
        <f>SUM(AU21:AX21)</f>
        <v>30000</v>
      </c>
      <c r="BF21" s="171">
        <f>SUM(AY21:BB21)</f>
        <v>30000</v>
      </c>
    </row>
    <row r="22" spans="1:58">
      <c r="B22" s="146" t="s">
        <v>88</v>
      </c>
      <c r="C22" s="143"/>
      <c r="D22" s="151">
        <v>10000</v>
      </c>
      <c r="E22" s="150" t="s">
        <v>87</v>
      </c>
      <c r="F22" s="147">
        <f>$D22</f>
        <v>10000</v>
      </c>
      <c r="G22" s="147">
        <v>0</v>
      </c>
      <c r="H22" s="147">
        <v>0</v>
      </c>
      <c r="I22" s="147">
        <v>0</v>
      </c>
      <c r="J22" s="147">
        <v>0</v>
      </c>
      <c r="K22" s="147">
        <v>0</v>
      </c>
      <c r="L22" s="147">
        <v>0</v>
      </c>
      <c r="M22" s="147">
        <v>0</v>
      </c>
      <c r="N22" s="147">
        <v>0</v>
      </c>
      <c r="O22" s="147">
        <v>0</v>
      </c>
      <c r="P22" s="147">
        <v>0</v>
      </c>
      <c r="Q22" s="147">
        <v>0</v>
      </c>
      <c r="R22" s="147">
        <f>$D22</f>
        <v>10000</v>
      </c>
      <c r="S22" s="147">
        <v>0</v>
      </c>
      <c r="T22" s="147">
        <v>0</v>
      </c>
      <c r="U22" s="147">
        <v>0</v>
      </c>
      <c r="V22" s="147">
        <v>0</v>
      </c>
      <c r="W22" s="147">
        <v>0</v>
      </c>
      <c r="X22" s="147">
        <v>0</v>
      </c>
      <c r="Y22" s="147">
        <v>0</v>
      </c>
      <c r="Z22" s="147">
        <v>0</v>
      </c>
      <c r="AA22" s="147">
        <v>0</v>
      </c>
      <c r="AB22" s="147">
        <v>0</v>
      </c>
      <c r="AC22" s="147">
        <v>0</v>
      </c>
      <c r="AD22" s="147">
        <f>$D22</f>
        <v>10000</v>
      </c>
      <c r="AE22" s="147">
        <v>0</v>
      </c>
      <c r="AF22" s="147">
        <v>0</v>
      </c>
      <c r="AG22" s="147">
        <v>0</v>
      </c>
      <c r="AH22" s="147">
        <v>0</v>
      </c>
      <c r="AI22" s="147">
        <v>0</v>
      </c>
      <c r="AJ22" s="147">
        <v>0</v>
      </c>
      <c r="AK22" s="147">
        <v>0</v>
      </c>
      <c r="AL22" s="147">
        <v>0</v>
      </c>
      <c r="AM22" s="147">
        <v>0</v>
      </c>
      <c r="AN22" s="147">
        <v>0</v>
      </c>
      <c r="AO22" s="147">
        <v>0</v>
      </c>
      <c r="AQ22" s="147">
        <f>SUM(F22:H22)</f>
        <v>10000</v>
      </c>
      <c r="AR22" s="147">
        <f>SUM(I22:K22)</f>
        <v>0</v>
      </c>
      <c r="AS22" s="147">
        <f>SUM(L22:N22)</f>
        <v>0</v>
      </c>
      <c r="AT22" s="147">
        <f>SUM(O22:R22)</f>
        <v>10000</v>
      </c>
      <c r="AU22" s="147">
        <f>SUM(R22:T22)</f>
        <v>10000</v>
      </c>
      <c r="AV22" s="147">
        <f>SUM(U22:W22)</f>
        <v>0</v>
      </c>
      <c r="AW22" s="147">
        <f>SUM(X22:Z22)</f>
        <v>0</v>
      </c>
      <c r="AX22" s="147">
        <f>SUM(AA22:AC22)</f>
        <v>0</v>
      </c>
      <c r="AY22" s="147">
        <f>SUM(AD22:AF22)</f>
        <v>10000</v>
      </c>
      <c r="AZ22" s="147">
        <f>SUM(AG22:AI22)</f>
        <v>0</v>
      </c>
      <c r="BA22" s="147">
        <f>SUM(AJ22:AL22)</f>
        <v>0</v>
      </c>
      <c r="BB22" s="147">
        <f>SUM(AM22:AO22)</f>
        <v>0</v>
      </c>
      <c r="BC22" s="147"/>
      <c r="BD22" s="171">
        <f>SUM(AQ22:AT22)</f>
        <v>20000</v>
      </c>
      <c r="BE22" s="171">
        <f>SUM(AU22:AX22)</f>
        <v>10000</v>
      </c>
      <c r="BF22" s="171">
        <f>SUM(AY22:BB22)</f>
        <v>10000</v>
      </c>
    </row>
    <row r="23" spans="1:58" ht="6" customHeight="1">
      <c r="B23" s="144"/>
      <c r="C23" s="143"/>
      <c r="D23" s="143"/>
      <c r="E23" s="143"/>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Q23" s="142"/>
      <c r="AR23" s="142"/>
      <c r="AS23" s="142"/>
      <c r="AT23" s="142"/>
      <c r="AU23" s="142"/>
      <c r="AV23" s="142"/>
      <c r="AW23" s="142"/>
      <c r="AX23" s="142"/>
      <c r="AY23" s="147"/>
      <c r="AZ23" s="147"/>
      <c r="BA23" s="147"/>
      <c r="BB23" s="147"/>
      <c r="BC23" s="147"/>
      <c r="BD23" s="171"/>
      <c r="BE23" s="171"/>
      <c r="BF23" s="171"/>
    </row>
    <row r="24" spans="1:58">
      <c r="B24" s="140" t="str">
        <f>"TOTAL "&amp;B20</f>
        <v>TOTAL DUES &amp; SUBSCRIPTIONS</v>
      </c>
      <c r="C24" s="139"/>
      <c r="D24" s="139"/>
      <c r="E24" s="139"/>
      <c r="F24" s="138">
        <f t="shared" ref="F24:AO24" si="6">SUM(F21:F23)</f>
        <v>12500</v>
      </c>
      <c r="G24" s="138">
        <f t="shared" si="6"/>
        <v>2500</v>
      </c>
      <c r="H24" s="138">
        <f t="shared" si="6"/>
        <v>2500</v>
      </c>
      <c r="I24" s="138">
        <f t="shared" si="6"/>
        <v>2500</v>
      </c>
      <c r="J24" s="138">
        <f t="shared" si="6"/>
        <v>2500</v>
      </c>
      <c r="K24" s="138">
        <f t="shared" si="6"/>
        <v>2500</v>
      </c>
      <c r="L24" s="138">
        <f t="shared" si="6"/>
        <v>2500</v>
      </c>
      <c r="M24" s="138">
        <f t="shared" si="6"/>
        <v>2500</v>
      </c>
      <c r="N24" s="138">
        <f t="shared" si="6"/>
        <v>2500</v>
      </c>
      <c r="O24" s="138">
        <f t="shared" si="6"/>
        <v>2500</v>
      </c>
      <c r="P24" s="138">
        <f t="shared" si="6"/>
        <v>2500</v>
      </c>
      <c r="Q24" s="138">
        <f t="shared" si="6"/>
        <v>2500</v>
      </c>
      <c r="R24" s="138">
        <f t="shared" si="6"/>
        <v>12500</v>
      </c>
      <c r="S24" s="138">
        <f t="shared" si="6"/>
        <v>2500</v>
      </c>
      <c r="T24" s="138">
        <f t="shared" si="6"/>
        <v>2500</v>
      </c>
      <c r="U24" s="138">
        <f t="shared" si="6"/>
        <v>2500</v>
      </c>
      <c r="V24" s="138">
        <f t="shared" si="6"/>
        <v>2500</v>
      </c>
      <c r="W24" s="138">
        <f t="shared" si="6"/>
        <v>2500</v>
      </c>
      <c r="X24" s="138">
        <f t="shared" si="6"/>
        <v>2500</v>
      </c>
      <c r="Y24" s="138">
        <f t="shared" si="6"/>
        <v>2500</v>
      </c>
      <c r="Z24" s="138">
        <f t="shared" si="6"/>
        <v>2500</v>
      </c>
      <c r="AA24" s="138">
        <f t="shared" si="6"/>
        <v>2500</v>
      </c>
      <c r="AB24" s="138">
        <f t="shared" si="6"/>
        <v>2500</v>
      </c>
      <c r="AC24" s="138">
        <f t="shared" si="6"/>
        <v>2500</v>
      </c>
      <c r="AD24" s="138">
        <f t="shared" si="6"/>
        <v>12500</v>
      </c>
      <c r="AE24" s="138">
        <f t="shared" si="6"/>
        <v>2500</v>
      </c>
      <c r="AF24" s="138">
        <f t="shared" si="6"/>
        <v>2500</v>
      </c>
      <c r="AG24" s="138">
        <f t="shared" si="6"/>
        <v>2500</v>
      </c>
      <c r="AH24" s="138">
        <f t="shared" si="6"/>
        <v>2500</v>
      </c>
      <c r="AI24" s="138">
        <f t="shared" si="6"/>
        <v>2500</v>
      </c>
      <c r="AJ24" s="138">
        <f t="shared" si="6"/>
        <v>2500</v>
      </c>
      <c r="AK24" s="138">
        <f t="shared" si="6"/>
        <v>2500</v>
      </c>
      <c r="AL24" s="138">
        <f t="shared" si="6"/>
        <v>2500</v>
      </c>
      <c r="AM24" s="138">
        <f t="shared" si="6"/>
        <v>2500</v>
      </c>
      <c r="AN24" s="138">
        <f t="shared" si="6"/>
        <v>2500</v>
      </c>
      <c r="AO24" s="138">
        <f t="shared" si="6"/>
        <v>2500</v>
      </c>
      <c r="AQ24" s="138">
        <f t="shared" ref="AQ24:AX24" si="7">SUM(AQ21:AQ23)</f>
        <v>17500</v>
      </c>
      <c r="AR24" s="138">
        <f t="shared" si="7"/>
        <v>7500</v>
      </c>
      <c r="AS24" s="138">
        <f t="shared" si="7"/>
        <v>7500</v>
      </c>
      <c r="AT24" s="138">
        <f t="shared" si="7"/>
        <v>17500</v>
      </c>
      <c r="AU24" s="138">
        <f t="shared" si="7"/>
        <v>17500</v>
      </c>
      <c r="AV24" s="138">
        <f t="shared" si="7"/>
        <v>7500</v>
      </c>
      <c r="AW24" s="138">
        <f t="shared" si="7"/>
        <v>7500</v>
      </c>
      <c r="AX24" s="138">
        <f t="shared" si="7"/>
        <v>7500</v>
      </c>
      <c r="AY24" s="138">
        <f>SUM(AD24:AF24)</f>
        <v>17500</v>
      </c>
      <c r="AZ24" s="138">
        <f>SUM(AG24:AI24)</f>
        <v>7500</v>
      </c>
      <c r="BA24" s="138">
        <f>SUM(AJ24:AL24)</f>
        <v>7500</v>
      </c>
      <c r="BB24" s="138">
        <f>SUM(AM24:AO24)</f>
        <v>7500</v>
      </c>
      <c r="BC24" s="147"/>
      <c r="BD24" s="169">
        <f>SUM(AQ24:AT24)</f>
        <v>50000</v>
      </c>
      <c r="BE24" s="169">
        <f>SUM(AU24:AX24)</f>
        <v>40000</v>
      </c>
      <c r="BF24" s="169">
        <f>SUM(AY24:BB24)</f>
        <v>40000</v>
      </c>
    </row>
    <row r="25" spans="1:58">
      <c r="AY25" s="147"/>
      <c r="AZ25" s="147"/>
      <c r="BA25" s="147"/>
      <c r="BB25" s="147"/>
      <c r="BC25" s="147"/>
      <c r="BD25" s="168"/>
      <c r="BE25" s="168"/>
      <c r="BF25" s="168"/>
    </row>
    <row r="26" spans="1:58">
      <c r="B26" s="4" t="s">
        <v>63</v>
      </c>
      <c r="C26" s="143"/>
      <c r="D26" s="143"/>
      <c r="E26" s="143"/>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Q26" s="147"/>
      <c r="AR26" s="147"/>
      <c r="AS26" s="147"/>
      <c r="AT26" s="147"/>
      <c r="AU26" s="147"/>
      <c r="AV26" s="147"/>
      <c r="AW26" s="147"/>
      <c r="AX26" s="147"/>
      <c r="AY26" s="147"/>
      <c r="AZ26" s="147"/>
      <c r="BA26" s="147"/>
      <c r="BB26" s="147"/>
      <c r="BC26" s="147"/>
      <c r="BD26" s="168"/>
      <c r="BE26" s="168"/>
      <c r="BF26" s="168"/>
    </row>
    <row r="27" spans="1:58">
      <c r="B27" s="146" t="s">
        <v>62</v>
      </c>
      <c r="C27" s="143"/>
      <c r="D27" s="152">
        <v>3000</v>
      </c>
      <c r="E27" s="150" t="s">
        <v>61</v>
      </c>
      <c r="F27" s="147">
        <f t="shared" ref="F27:AO27" si="8">$D27*(F6-E6)</f>
        <v>6000</v>
      </c>
      <c r="G27" s="147">
        <f t="shared" si="8"/>
        <v>0</v>
      </c>
      <c r="H27" s="147">
        <f t="shared" si="8"/>
        <v>0</v>
      </c>
      <c r="I27" s="147">
        <f t="shared" si="8"/>
        <v>0</v>
      </c>
      <c r="J27" s="147">
        <f t="shared" si="8"/>
        <v>3000</v>
      </c>
      <c r="K27" s="147">
        <f t="shared" si="8"/>
        <v>0</v>
      </c>
      <c r="L27" s="147">
        <f t="shared" si="8"/>
        <v>3000</v>
      </c>
      <c r="M27" s="147">
        <f t="shared" si="8"/>
        <v>0</v>
      </c>
      <c r="N27" s="147">
        <f t="shared" si="8"/>
        <v>0</v>
      </c>
      <c r="O27" s="147">
        <f t="shared" si="8"/>
        <v>3000</v>
      </c>
      <c r="P27" s="147">
        <f t="shared" si="8"/>
        <v>0</v>
      </c>
      <c r="Q27" s="147">
        <f t="shared" si="8"/>
        <v>0</v>
      </c>
      <c r="R27" s="147">
        <f t="shared" si="8"/>
        <v>0</v>
      </c>
      <c r="S27" s="147">
        <f t="shared" si="8"/>
        <v>3000</v>
      </c>
      <c r="T27" s="147">
        <f t="shared" si="8"/>
        <v>3000</v>
      </c>
      <c r="U27" s="147">
        <f t="shared" si="8"/>
        <v>0</v>
      </c>
      <c r="V27" s="147">
        <f t="shared" si="8"/>
        <v>3000</v>
      </c>
      <c r="W27" s="147">
        <f t="shared" si="8"/>
        <v>0</v>
      </c>
      <c r="X27" s="147">
        <f t="shared" si="8"/>
        <v>0</v>
      </c>
      <c r="Y27" s="147">
        <f t="shared" si="8"/>
        <v>0</v>
      </c>
      <c r="Z27" s="147">
        <f t="shared" si="8"/>
        <v>0</v>
      </c>
      <c r="AA27" s="147">
        <f t="shared" si="8"/>
        <v>0</v>
      </c>
      <c r="AB27" s="147">
        <f t="shared" si="8"/>
        <v>3000</v>
      </c>
      <c r="AC27" s="147">
        <f t="shared" si="8"/>
        <v>0</v>
      </c>
      <c r="AD27" s="147">
        <f t="shared" si="8"/>
        <v>0</v>
      </c>
      <c r="AE27" s="147">
        <f t="shared" si="8"/>
        <v>3000</v>
      </c>
      <c r="AF27" s="147">
        <f t="shared" si="8"/>
        <v>0</v>
      </c>
      <c r="AG27" s="147">
        <f t="shared" si="8"/>
        <v>0</v>
      </c>
      <c r="AH27" s="147">
        <f t="shared" si="8"/>
        <v>3000</v>
      </c>
      <c r="AI27" s="147">
        <f t="shared" si="8"/>
        <v>0</v>
      </c>
      <c r="AJ27" s="147">
        <f t="shared" si="8"/>
        <v>0</v>
      </c>
      <c r="AK27" s="147">
        <f t="shared" si="8"/>
        <v>3000</v>
      </c>
      <c r="AL27" s="147">
        <f t="shared" si="8"/>
        <v>0</v>
      </c>
      <c r="AM27" s="147">
        <f t="shared" si="8"/>
        <v>3000</v>
      </c>
      <c r="AN27" s="147">
        <f t="shared" si="8"/>
        <v>0</v>
      </c>
      <c r="AO27" s="147">
        <f t="shared" si="8"/>
        <v>0</v>
      </c>
      <c r="AQ27" s="147">
        <f>SUM(F27:H27)</f>
        <v>6000</v>
      </c>
      <c r="AR27" s="147">
        <f>SUM(I27:K27)</f>
        <v>3000</v>
      </c>
      <c r="AS27" s="147">
        <f>SUM(L27:N27)</f>
        <v>3000</v>
      </c>
      <c r="AT27" s="147">
        <f>SUM(O27:Q27)</f>
        <v>3000</v>
      </c>
      <c r="AU27" s="147">
        <f>SUM(R27:T27)</f>
        <v>6000</v>
      </c>
      <c r="AV27" s="147">
        <f>SUM(U27:W27)</f>
        <v>3000</v>
      </c>
      <c r="AW27" s="147">
        <f>SUM(X27:Z27)</f>
        <v>0</v>
      </c>
      <c r="AX27" s="147">
        <f>SUM(AA27:AC27)</f>
        <v>3000</v>
      </c>
      <c r="AY27" s="147">
        <f>SUM(AD27:AF27)</f>
        <v>3000</v>
      </c>
      <c r="AZ27" s="147">
        <f>SUM(AG27:AI27)</f>
        <v>3000</v>
      </c>
      <c r="BA27" s="147">
        <f>SUM(AJ27:AL27)</f>
        <v>3000</v>
      </c>
      <c r="BB27" s="147">
        <f>SUM(AM27:AO27)</f>
        <v>3000</v>
      </c>
      <c r="BC27" s="147"/>
      <c r="BD27" s="171">
        <f>SUM(AQ27:AT27)</f>
        <v>15000</v>
      </c>
      <c r="BE27" s="171">
        <f>SUM(AU27:AX27)</f>
        <v>12000</v>
      </c>
      <c r="BF27" s="171">
        <f>SUM(AY27:BB27)</f>
        <v>12000</v>
      </c>
    </row>
    <row r="28" spans="1:58">
      <c r="B28" s="146" t="s">
        <v>60</v>
      </c>
      <c r="C28" s="143"/>
      <c r="D28" s="151">
        <v>100</v>
      </c>
      <c r="E28" s="150" t="s">
        <v>57</v>
      </c>
      <c r="F28" s="147">
        <f t="shared" ref="F28:AO28" si="9">$D28*F$6</f>
        <v>200</v>
      </c>
      <c r="G28" s="147">
        <f t="shared" si="9"/>
        <v>200</v>
      </c>
      <c r="H28" s="147">
        <f t="shared" si="9"/>
        <v>200</v>
      </c>
      <c r="I28" s="147">
        <f t="shared" si="9"/>
        <v>200</v>
      </c>
      <c r="J28" s="147">
        <f t="shared" si="9"/>
        <v>300</v>
      </c>
      <c r="K28" s="147">
        <f t="shared" si="9"/>
        <v>300</v>
      </c>
      <c r="L28" s="147">
        <f t="shared" si="9"/>
        <v>400</v>
      </c>
      <c r="M28" s="147">
        <f t="shared" si="9"/>
        <v>400</v>
      </c>
      <c r="N28" s="147">
        <f t="shared" si="9"/>
        <v>400</v>
      </c>
      <c r="O28" s="147">
        <f t="shared" si="9"/>
        <v>500</v>
      </c>
      <c r="P28" s="147">
        <f t="shared" si="9"/>
        <v>500</v>
      </c>
      <c r="Q28" s="147">
        <f t="shared" si="9"/>
        <v>500</v>
      </c>
      <c r="R28" s="147">
        <f t="shared" si="9"/>
        <v>500</v>
      </c>
      <c r="S28" s="147">
        <f t="shared" si="9"/>
        <v>600</v>
      </c>
      <c r="T28" s="147">
        <f t="shared" si="9"/>
        <v>700</v>
      </c>
      <c r="U28" s="147">
        <f t="shared" si="9"/>
        <v>700</v>
      </c>
      <c r="V28" s="147">
        <f t="shared" si="9"/>
        <v>800</v>
      </c>
      <c r="W28" s="147">
        <f t="shared" si="9"/>
        <v>800</v>
      </c>
      <c r="X28" s="147">
        <f t="shared" si="9"/>
        <v>800</v>
      </c>
      <c r="Y28" s="147">
        <f t="shared" si="9"/>
        <v>800</v>
      </c>
      <c r="Z28" s="147">
        <f t="shared" si="9"/>
        <v>800</v>
      </c>
      <c r="AA28" s="147">
        <f t="shared" si="9"/>
        <v>800</v>
      </c>
      <c r="AB28" s="147">
        <f t="shared" si="9"/>
        <v>900</v>
      </c>
      <c r="AC28" s="147">
        <f t="shared" si="9"/>
        <v>900</v>
      </c>
      <c r="AD28" s="147">
        <f t="shared" si="9"/>
        <v>900</v>
      </c>
      <c r="AE28" s="147">
        <f t="shared" si="9"/>
        <v>1000</v>
      </c>
      <c r="AF28" s="147">
        <f t="shared" si="9"/>
        <v>1000</v>
      </c>
      <c r="AG28" s="147">
        <f t="shared" si="9"/>
        <v>1000</v>
      </c>
      <c r="AH28" s="147">
        <f t="shared" si="9"/>
        <v>1100</v>
      </c>
      <c r="AI28" s="147">
        <f t="shared" si="9"/>
        <v>1100</v>
      </c>
      <c r="AJ28" s="147">
        <f t="shared" si="9"/>
        <v>1100</v>
      </c>
      <c r="AK28" s="147">
        <f t="shared" si="9"/>
        <v>1200</v>
      </c>
      <c r="AL28" s="147">
        <f t="shared" si="9"/>
        <v>1200</v>
      </c>
      <c r="AM28" s="147">
        <f t="shared" si="9"/>
        <v>1300</v>
      </c>
      <c r="AN28" s="147">
        <f t="shared" si="9"/>
        <v>1300</v>
      </c>
      <c r="AO28" s="147">
        <f t="shared" si="9"/>
        <v>1300</v>
      </c>
      <c r="AQ28" s="147">
        <f>SUM(F28:H28)</f>
        <v>600</v>
      </c>
      <c r="AR28" s="147">
        <f>SUM(I28:K28)</f>
        <v>800</v>
      </c>
      <c r="AS28" s="147">
        <f>SUM(L28:N28)</f>
        <v>1200</v>
      </c>
      <c r="AT28" s="147">
        <f>SUM(O28:Q28)</f>
        <v>1500</v>
      </c>
      <c r="AU28" s="147">
        <f>SUM(R28:T28)</f>
        <v>1800</v>
      </c>
      <c r="AV28" s="147">
        <f>SUM(U28:W28)</f>
        <v>2300</v>
      </c>
      <c r="AW28" s="147">
        <f>SUM(X28:Z28)</f>
        <v>2400</v>
      </c>
      <c r="AX28" s="147">
        <f>SUM(AA28:AC28)</f>
        <v>2600</v>
      </c>
      <c r="AY28" s="147">
        <f>SUM(AD28:AF28)</f>
        <v>2900</v>
      </c>
      <c r="AZ28" s="147">
        <f>SUM(AG28:AI28)</f>
        <v>3200</v>
      </c>
      <c r="BA28" s="147">
        <f>SUM(AJ28:AL28)</f>
        <v>3500</v>
      </c>
      <c r="BB28" s="147">
        <f>SUM(AM28:AO28)</f>
        <v>3900</v>
      </c>
      <c r="BC28" s="147"/>
      <c r="BD28" s="171">
        <f>SUM(AQ28:AT28)</f>
        <v>4100</v>
      </c>
      <c r="BE28" s="171">
        <f>SUM(AU28:AX28)</f>
        <v>9100</v>
      </c>
      <c r="BF28" s="171">
        <f>SUM(AY28:BB28)</f>
        <v>13500</v>
      </c>
    </row>
    <row r="29" spans="1:58">
      <c r="B29" s="146" t="s">
        <v>56</v>
      </c>
      <c r="C29" s="143"/>
      <c r="D29" s="143"/>
      <c r="E29" s="143"/>
      <c r="F29" s="142">
        <v>0</v>
      </c>
      <c r="G29" s="142">
        <v>0</v>
      </c>
      <c r="H29" s="142">
        <v>0</v>
      </c>
      <c r="I29" s="142">
        <v>0</v>
      </c>
      <c r="J29" s="142">
        <v>0</v>
      </c>
      <c r="K29" s="142">
        <v>0</v>
      </c>
      <c r="L29" s="142">
        <v>0</v>
      </c>
      <c r="M29" s="142">
        <v>0</v>
      </c>
      <c r="N29" s="142">
        <v>0</v>
      </c>
      <c r="O29" s="142">
        <v>0</v>
      </c>
      <c r="P29" s="142">
        <v>0</v>
      </c>
      <c r="Q29" s="142">
        <v>0</v>
      </c>
      <c r="R29" s="142">
        <v>0</v>
      </c>
      <c r="S29" s="142">
        <v>0</v>
      </c>
      <c r="T29" s="142">
        <v>0</v>
      </c>
      <c r="U29" s="142">
        <v>0</v>
      </c>
      <c r="V29" s="142">
        <v>0</v>
      </c>
      <c r="W29" s="142">
        <v>0</v>
      </c>
      <c r="X29" s="142">
        <v>0</v>
      </c>
      <c r="Y29" s="142">
        <v>0</v>
      </c>
      <c r="Z29" s="142">
        <v>0</v>
      </c>
      <c r="AA29" s="142">
        <v>0</v>
      </c>
      <c r="AB29" s="142">
        <v>0</v>
      </c>
      <c r="AC29" s="142">
        <v>0</v>
      </c>
      <c r="AD29" s="142">
        <v>0</v>
      </c>
      <c r="AE29" s="142">
        <v>0</v>
      </c>
      <c r="AF29" s="142">
        <v>0</v>
      </c>
      <c r="AG29" s="142">
        <v>0</v>
      </c>
      <c r="AH29" s="142">
        <v>0</v>
      </c>
      <c r="AI29" s="142">
        <v>0</v>
      </c>
      <c r="AJ29" s="142">
        <v>0</v>
      </c>
      <c r="AK29" s="142">
        <v>0</v>
      </c>
      <c r="AL29" s="142">
        <v>0</v>
      </c>
      <c r="AM29" s="142">
        <v>0</v>
      </c>
      <c r="AN29" s="142">
        <v>0</v>
      </c>
      <c r="AO29" s="142">
        <v>0</v>
      </c>
      <c r="AQ29" s="147">
        <f>SUM(F29:H29)</f>
        <v>0</v>
      </c>
      <c r="AR29" s="147">
        <f>SUM(I29:K29)</f>
        <v>0</v>
      </c>
      <c r="AS29" s="147">
        <f>SUM(L29:N29)</f>
        <v>0</v>
      </c>
      <c r="AT29" s="147">
        <f>SUM(O29:Q29)</f>
        <v>0</v>
      </c>
      <c r="AU29" s="147">
        <f>SUM(R29:T29)</f>
        <v>0</v>
      </c>
      <c r="AV29" s="147">
        <f>SUM(U29:W29)</f>
        <v>0</v>
      </c>
      <c r="AW29" s="147">
        <f>SUM(X29:Z29)</f>
        <v>0</v>
      </c>
      <c r="AX29" s="147">
        <f>SUM(AA29:AC29)</f>
        <v>0</v>
      </c>
      <c r="AY29" s="147">
        <f>SUM(AD29:AF29)</f>
        <v>0</v>
      </c>
      <c r="AZ29" s="147">
        <f>SUM(AG29:AI29)</f>
        <v>0</v>
      </c>
      <c r="BA29" s="147">
        <f>SUM(AJ29:AL29)</f>
        <v>0</v>
      </c>
      <c r="BB29" s="147">
        <f>SUM(AM29:AO29)</f>
        <v>0</v>
      </c>
      <c r="BC29" s="147"/>
      <c r="BD29" s="171">
        <f>SUM(AQ29:AT29)</f>
        <v>0</v>
      </c>
      <c r="BE29" s="171">
        <f>SUM(AU29:AX29)</f>
        <v>0</v>
      </c>
      <c r="BF29" s="171">
        <f>SUM(AY29:BB29)</f>
        <v>0</v>
      </c>
    </row>
    <row r="30" spans="1:58" ht="6" customHeight="1">
      <c r="B30" s="144"/>
      <c r="C30" s="143"/>
      <c r="D30" s="143"/>
      <c r="E30" s="143"/>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Q30" s="142"/>
      <c r="AR30" s="142"/>
      <c r="AS30" s="142"/>
      <c r="AT30" s="142"/>
      <c r="AU30" s="142"/>
      <c r="AV30" s="142"/>
      <c r="AW30" s="142"/>
      <c r="AX30" s="142"/>
      <c r="AY30" s="147"/>
      <c r="AZ30" s="147"/>
      <c r="BA30" s="147"/>
      <c r="BB30" s="147"/>
      <c r="BC30" s="147"/>
      <c r="BD30" s="171"/>
      <c r="BE30" s="171"/>
      <c r="BF30" s="171"/>
    </row>
    <row r="31" spans="1:58">
      <c r="B31" s="140" t="str">
        <f>"TOTAL "&amp;B26</f>
        <v>TOTAL EQUIPMENT &amp; TELECOM</v>
      </c>
      <c r="C31" s="139"/>
      <c r="D31" s="139"/>
      <c r="E31" s="139"/>
      <c r="F31" s="138">
        <f t="shared" ref="F31:AO31" si="10">SUM(F27:F30)</f>
        <v>6200</v>
      </c>
      <c r="G31" s="138">
        <f t="shared" si="10"/>
        <v>200</v>
      </c>
      <c r="H31" s="138">
        <f t="shared" si="10"/>
        <v>200</v>
      </c>
      <c r="I31" s="138">
        <f t="shared" si="10"/>
        <v>200</v>
      </c>
      <c r="J31" s="138">
        <f t="shared" si="10"/>
        <v>3300</v>
      </c>
      <c r="K31" s="138">
        <f t="shared" si="10"/>
        <v>300</v>
      </c>
      <c r="L31" s="138">
        <f t="shared" si="10"/>
        <v>3400</v>
      </c>
      <c r="M31" s="138">
        <f t="shared" si="10"/>
        <v>400</v>
      </c>
      <c r="N31" s="138">
        <f t="shared" si="10"/>
        <v>400</v>
      </c>
      <c r="O31" s="138">
        <f t="shared" si="10"/>
        <v>3500</v>
      </c>
      <c r="P31" s="138">
        <f t="shared" si="10"/>
        <v>500</v>
      </c>
      <c r="Q31" s="138">
        <f t="shared" si="10"/>
        <v>500</v>
      </c>
      <c r="R31" s="138">
        <f t="shared" si="10"/>
        <v>500</v>
      </c>
      <c r="S31" s="138">
        <f t="shared" si="10"/>
        <v>3600</v>
      </c>
      <c r="T31" s="138">
        <f t="shared" si="10"/>
        <v>3700</v>
      </c>
      <c r="U31" s="138">
        <f t="shared" si="10"/>
        <v>700</v>
      </c>
      <c r="V31" s="138">
        <f t="shared" si="10"/>
        <v>3800</v>
      </c>
      <c r="W31" s="138">
        <f t="shared" si="10"/>
        <v>800</v>
      </c>
      <c r="X31" s="138">
        <f t="shared" si="10"/>
        <v>800</v>
      </c>
      <c r="Y31" s="138">
        <f t="shared" si="10"/>
        <v>800</v>
      </c>
      <c r="Z31" s="138">
        <f t="shared" si="10"/>
        <v>800</v>
      </c>
      <c r="AA31" s="138">
        <f t="shared" si="10"/>
        <v>800</v>
      </c>
      <c r="AB31" s="138">
        <f t="shared" si="10"/>
        <v>3900</v>
      </c>
      <c r="AC31" s="138">
        <f t="shared" si="10"/>
        <v>900</v>
      </c>
      <c r="AD31" s="138">
        <f t="shared" si="10"/>
        <v>900</v>
      </c>
      <c r="AE31" s="138">
        <f t="shared" si="10"/>
        <v>4000</v>
      </c>
      <c r="AF31" s="138">
        <f t="shared" si="10"/>
        <v>1000</v>
      </c>
      <c r="AG31" s="138">
        <f t="shared" si="10"/>
        <v>1000</v>
      </c>
      <c r="AH31" s="138">
        <f t="shared" si="10"/>
        <v>4100</v>
      </c>
      <c r="AI31" s="138">
        <f t="shared" si="10"/>
        <v>1100</v>
      </c>
      <c r="AJ31" s="138">
        <f t="shared" si="10"/>
        <v>1100</v>
      </c>
      <c r="AK31" s="138">
        <f t="shared" si="10"/>
        <v>4200</v>
      </c>
      <c r="AL31" s="138">
        <f t="shared" si="10"/>
        <v>1200</v>
      </c>
      <c r="AM31" s="138">
        <f t="shared" si="10"/>
        <v>4300</v>
      </c>
      <c r="AN31" s="138">
        <f t="shared" si="10"/>
        <v>1300</v>
      </c>
      <c r="AO31" s="138">
        <f t="shared" si="10"/>
        <v>1300</v>
      </c>
      <c r="AQ31" s="138">
        <f t="shared" ref="AQ31:AX31" si="11">SUM(AQ27:AQ30)</f>
        <v>6600</v>
      </c>
      <c r="AR31" s="138">
        <f t="shared" si="11"/>
        <v>3800</v>
      </c>
      <c r="AS31" s="138">
        <f t="shared" si="11"/>
        <v>4200</v>
      </c>
      <c r="AT31" s="138">
        <f t="shared" si="11"/>
        <v>4500</v>
      </c>
      <c r="AU31" s="138">
        <f t="shared" si="11"/>
        <v>7800</v>
      </c>
      <c r="AV31" s="138">
        <f t="shared" si="11"/>
        <v>5300</v>
      </c>
      <c r="AW31" s="138">
        <f t="shared" si="11"/>
        <v>2400</v>
      </c>
      <c r="AX31" s="138">
        <f t="shared" si="11"/>
        <v>5600</v>
      </c>
      <c r="AY31" s="138">
        <f>SUM(AD31:AF31)</f>
        <v>5900</v>
      </c>
      <c r="AZ31" s="138">
        <f>SUM(AG31:AI31)</f>
        <v>6200</v>
      </c>
      <c r="BA31" s="138">
        <f>SUM(AJ31:AL31)</f>
        <v>6500</v>
      </c>
      <c r="BB31" s="138">
        <f>SUM(AM31:AO31)</f>
        <v>6900</v>
      </c>
      <c r="BC31" s="147"/>
      <c r="BD31" s="169">
        <f>SUM(AQ31:AT31)</f>
        <v>19100</v>
      </c>
      <c r="BE31" s="169">
        <f>SUM(AU31:AX31)</f>
        <v>21100</v>
      </c>
      <c r="BF31" s="169">
        <f>SUM(AY31:BB31)</f>
        <v>25500</v>
      </c>
    </row>
    <row r="32" spans="1:58" s="83" customFormat="1" ht="12" customHeight="1">
      <c r="A32" s="32"/>
      <c r="B32" s="130"/>
      <c r="C32" s="130"/>
      <c r="D32" s="130"/>
      <c r="E32" s="87"/>
      <c r="F32" s="88"/>
      <c r="G32" s="87"/>
      <c r="H32" s="87"/>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1"/>
      <c r="AQ32" s="86"/>
      <c r="AR32" s="86"/>
      <c r="AS32" s="86"/>
      <c r="AT32" s="86"/>
      <c r="AU32" s="86"/>
      <c r="AV32" s="86"/>
      <c r="AW32" s="86"/>
      <c r="AX32" s="86"/>
      <c r="AY32" s="147"/>
      <c r="AZ32" s="147"/>
      <c r="BA32" s="147"/>
      <c r="BB32" s="147"/>
      <c r="BC32" s="147"/>
      <c r="BD32" s="168"/>
      <c r="BE32" s="168"/>
      <c r="BF32" s="168"/>
    </row>
    <row r="33" spans="2:58">
      <c r="B33" s="4" t="s">
        <v>59</v>
      </c>
      <c r="C33" s="143"/>
      <c r="D33" s="143"/>
      <c r="E33" s="143"/>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Q33" s="147"/>
      <c r="AR33" s="147"/>
      <c r="AS33" s="147"/>
      <c r="AT33" s="147"/>
      <c r="AU33" s="147"/>
      <c r="AV33" s="147"/>
      <c r="AW33" s="147"/>
      <c r="AX33" s="147"/>
      <c r="AY33" s="147"/>
      <c r="AZ33" s="147"/>
      <c r="BA33" s="147"/>
      <c r="BB33" s="147"/>
      <c r="BC33" s="147"/>
      <c r="BD33" s="168"/>
      <c r="BE33" s="168"/>
      <c r="BF33" s="168"/>
    </row>
    <row r="34" spans="2:58">
      <c r="B34" s="146" t="s">
        <v>58</v>
      </c>
      <c r="C34" s="143"/>
      <c r="D34" s="153">
        <v>100</v>
      </c>
      <c r="E34" s="150" t="s">
        <v>57</v>
      </c>
      <c r="F34" s="147">
        <f t="shared" ref="F34:AO34" si="12">$D34*F$6</f>
        <v>200</v>
      </c>
      <c r="G34" s="147">
        <f t="shared" si="12"/>
        <v>200</v>
      </c>
      <c r="H34" s="147">
        <f t="shared" si="12"/>
        <v>200</v>
      </c>
      <c r="I34" s="147">
        <f t="shared" si="12"/>
        <v>200</v>
      </c>
      <c r="J34" s="147">
        <f t="shared" si="12"/>
        <v>300</v>
      </c>
      <c r="K34" s="147">
        <f t="shared" si="12"/>
        <v>300</v>
      </c>
      <c r="L34" s="147">
        <f t="shared" si="12"/>
        <v>400</v>
      </c>
      <c r="M34" s="147">
        <f t="shared" si="12"/>
        <v>400</v>
      </c>
      <c r="N34" s="147">
        <f t="shared" si="12"/>
        <v>400</v>
      </c>
      <c r="O34" s="147">
        <f t="shared" si="12"/>
        <v>500</v>
      </c>
      <c r="P34" s="147">
        <f t="shared" si="12"/>
        <v>500</v>
      </c>
      <c r="Q34" s="147">
        <f t="shared" si="12"/>
        <v>500</v>
      </c>
      <c r="R34" s="147">
        <f t="shared" si="12"/>
        <v>500</v>
      </c>
      <c r="S34" s="147">
        <f t="shared" si="12"/>
        <v>600</v>
      </c>
      <c r="T34" s="147">
        <f t="shared" si="12"/>
        <v>700</v>
      </c>
      <c r="U34" s="147">
        <f t="shared" si="12"/>
        <v>700</v>
      </c>
      <c r="V34" s="147">
        <f t="shared" si="12"/>
        <v>800</v>
      </c>
      <c r="W34" s="147">
        <f t="shared" si="12"/>
        <v>800</v>
      </c>
      <c r="X34" s="147">
        <f t="shared" si="12"/>
        <v>800</v>
      </c>
      <c r="Y34" s="147">
        <f t="shared" si="12"/>
        <v>800</v>
      </c>
      <c r="Z34" s="147">
        <f t="shared" si="12"/>
        <v>800</v>
      </c>
      <c r="AA34" s="147">
        <f t="shared" si="12"/>
        <v>800</v>
      </c>
      <c r="AB34" s="147">
        <f t="shared" si="12"/>
        <v>900</v>
      </c>
      <c r="AC34" s="147">
        <f t="shared" si="12"/>
        <v>900</v>
      </c>
      <c r="AD34" s="147">
        <f t="shared" si="12"/>
        <v>900</v>
      </c>
      <c r="AE34" s="147">
        <f t="shared" si="12"/>
        <v>1000</v>
      </c>
      <c r="AF34" s="147">
        <f t="shared" si="12"/>
        <v>1000</v>
      </c>
      <c r="AG34" s="147">
        <f t="shared" si="12"/>
        <v>1000</v>
      </c>
      <c r="AH34" s="147">
        <f t="shared" si="12"/>
        <v>1100</v>
      </c>
      <c r="AI34" s="147">
        <f t="shared" si="12"/>
        <v>1100</v>
      </c>
      <c r="AJ34" s="147">
        <f t="shared" si="12"/>
        <v>1100</v>
      </c>
      <c r="AK34" s="147">
        <f t="shared" si="12"/>
        <v>1200</v>
      </c>
      <c r="AL34" s="147">
        <f t="shared" si="12"/>
        <v>1200</v>
      </c>
      <c r="AM34" s="147">
        <f t="shared" si="12"/>
        <v>1300</v>
      </c>
      <c r="AN34" s="147">
        <f t="shared" si="12"/>
        <v>1300</v>
      </c>
      <c r="AO34" s="147">
        <f t="shared" si="12"/>
        <v>1300</v>
      </c>
      <c r="AQ34" s="147">
        <f>SUM(F34:H34)</f>
        <v>600</v>
      </c>
      <c r="AR34" s="147">
        <f>SUM(I34:K34)</f>
        <v>800</v>
      </c>
      <c r="AS34" s="147">
        <f>SUM(L34:N34)</f>
        <v>1200</v>
      </c>
      <c r="AT34" s="147">
        <f>SUM(O34:Q34)</f>
        <v>1500</v>
      </c>
      <c r="AU34" s="147">
        <f>SUM(R34:T34)</f>
        <v>1800</v>
      </c>
      <c r="AV34" s="147">
        <f>SUM(U34:W34)</f>
        <v>2300</v>
      </c>
      <c r="AW34" s="147">
        <f>SUM(X34:Z34)</f>
        <v>2400</v>
      </c>
      <c r="AX34" s="147">
        <f>SUM(AA34:AC34)</f>
        <v>2600</v>
      </c>
      <c r="AY34" s="147">
        <f>SUM(AD34:AF34)</f>
        <v>2900</v>
      </c>
      <c r="AZ34" s="147">
        <f>SUM(AG34:AI34)</f>
        <v>3200</v>
      </c>
      <c r="BA34" s="147">
        <f>SUM(AJ34:AL34)</f>
        <v>3500</v>
      </c>
      <c r="BB34" s="147">
        <f>SUM(AM34:AO34)</f>
        <v>3900</v>
      </c>
      <c r="BC34" s="147"/>
      <c r="BD34" s="171">
        <f>SUM(AQ34:AT34)</f>
        <v>4100</v>
      </c>
      <c r="BE34" s="171">
        <f>SUM(AU34:AX34)</f>
        <v>9100</v>
      </c>
      <c r="BF34" s="171">
        <f>SUM(AY34:BB34)</f>
        <v>13500</v>
      </c>
    </row>
    <row r="35" spans="2:58">
      <c r="B35" s="146" t="s">
        <v>56</v>
      </c>
      <c r="C35" s="143"/>
      <c r="D35" s="143"/>
      <c r="E35" s="143"/>
      <c r="F35" s="142">
        <v>0</v>
      </c>
      <c r="G35" s="142">
        <v>0</v>
      </c>
      <c r="H35" s="142">
        <v>0</v>
      </c>
      <c r="I35" s="142">
        <v>0</v>
      </c>
      <c r="J35" s="142">
        <v>0</v>
      </c>
      <c r="K35" s="142">
        <v>0</v>
      </c>
      <c r="L35" s="142">
        <v>0</v>
      </c>
      <c r="M35" s="142">
        <v>0</v>
      </c>
      <c r="N35" s="142">
        <v>0</v>
      </c>
      <c r="O35" s="142">
        <v>0</v>
      </c>
      <c r="P35" s="142">
        <v>0</v>
      </c>
      <c r="Q35" s="142">
        <v>0</v>
      </c>
      <c r="R35" s="142">
        <v>0</v>
      </c>
      <c r="S35" s="142">
        <v>0</v>
      </c>
      <c r="T35" s="142">
        <v>0</v>
      </c>
      <c r="U35" s="142">
        <v>0</v>
      </c>
      <c r="V35" s="142">
        <v>0</v>
      </c>
      <c r="W35" s="142">
        <v>0</v>
      </c>
      <c r="X35" s="142">
        <v>0</v>
      </c>
      <c r="Y35" s="142">
        <v>0</v>
      </c>
      <c r="Z35" s="142">
        <v>0</v>
      </c>
      <c r="AA35" s="142">
        <v>0</v>
      </c>
      <c r="AB35" s="142">
        <v>0</v>
      </c>
      <c r="AC35" s="142">
        <v>0</v>
      </c>
      <c r="AD35" s="142">
        <v>0</v>
      </c>
      <c r="AE35" s="142">
        <v>0</v>
      </c>
      <c r="AF35" s="142">
        <v>0</v>
      </c>
      <c r="AG35" s="142">
        <v>0</v>
      </c>
      <c r="AH35" s="142">
        <v>0</v>
      </c>
      <c r="AI35" s="142">
        <v>0</v>
      </c>
      <c r="AJ35" s="142">
        <v>0</v>
      </c>
      <c r="AK35" s="142">
        <v>0</v>
      </c>
      <c r="AL35" s="142">
        <v>0</v>
      </c>
      <c r="AM35" s="142">
        <v>0</v>
      </c>
      <c r="AN35" s="142">
        <v>0</v>
      </c>
      <c r="AO35" s="142">
        <v>0</v>
      </c>
      <c r="AQ35" s="147">
        <f>SUM(F35:H35)</f>
        <v>0</v>
      </c>
      <c r="AR35" s="147">
        <f>SUM(I35:K35)</f>
        <v>0</v>
      </c>
      <c r="AS35" s="147">
        <f>SUM(L35:N35)</f>
        <v>0</v>
      </c>
      <c r="AT35" s="147">
        <f>SUM(O35:Q35)</f>
        <v>0</v>
      </c>
      <c r="AU35" s="147">
        <f>SUM(R35:T35)</f>
        <v>0</v>
      </c>
      <c r="AV35" s="147">
        <f>SUM(U35:W35)</f>
        <v>0</v>
      </c>
      <c r="AW35" s="147">
        <f>SUM(X35:Z35)</f>
        <v>0</v>
      </c>
      <c r="AX35" s="147">
        <f>SUM(AA35:AC35)</f>
        <v>0</v>
      </c>
      <c r="AY35" s="147">
        <f>SUM(AD35:AF35)</f>
        <v>0</v>
      </c>
      <c r="AZ35" s="147">
        <f>SUM(AG35:AI35)</f>
        <v>0</v>
      </c>
      <c r="BA35" s="147">
        <f>SUM(AJ35:AL35)</f>
        <v>0</v>
      </c>
      <c r="BB35" s="147">
        <f>SUM(AM35:AO35)</f>
        <v>0</v>
      </c>
      <c r="BC35" s="147"/>
      <c r="BD35" s="171">
        <f>SUM(AQ35:AT35)</f>
        <v>0</v>
      </c>
      <c r="BE35" s="171">
        <f>SUM(AU35:AX35)</f>
        <v>0</v>
      </c>
      <c r="BF35" s="171">
        <f>SUM(AY35:BB35)</f>
        <v>0</v>
      </c>
    </row>
    <row r="36" spans="2:58" ht="6" customHeight="1">
      <c r="B36" s="144"/>
      <c r="C36" s="143"/>
      <c r="D36" s="143"/>
      <c r="E36" s="143"/>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Q36" s="142"/>
      <c r="AR36" s="142"/>
      <c r="AS36" s="142"/>
      <c r="AT36" s="142"/>
      <c r="AU36" s="142"/>
      <c r="AV36" s="142"/>
      <c r="AW36" s="142"/>
      <c r="AX36" s="142"/>
      <c r="AY36" s="147"/>
      <c r="AZ36" s="147"/>
      <c r="BA36" s="147"/>
      <c r="BB36" s="147"/>
      <c r="BC36" s="147"/>
      <c r="BD36" s="171"/>
      <c r="BE36" s="171"/>
      <c r="BF36" s="171"/>
    </row>
    <row r="37" spans="2:58">
      <c r="B37" s="140" t="str">
        <f>"TOTAL "&amp;B33</f>
        <v>TOTAL T&amp;E</v>
      </c>
      <c r="C37" s="139"/>
      <c r="D37" s="139"/>
      <c r="E37" s="139"/>
      <c r="F37" s="138">
        <f t="shared" ref="F37:AO37" si="13">SUM(F34:F36)</f>
        <v>200</v>
      </c>
      <c r="G37" s="138">
        <f t="shared" si="13"/>
        <v>200</v>
      </c>
      <c r="H37" s="138">
        <f t="shared" si="13"/>
        <v>200</v>
      </c>
      <c r="I37" s="138">
        <f t="shared" si="13"/>
        <v>200</v>
      </c>
      <c r="J37" s="138">
        <f t="shared" si="13"/>
        <v>300</v>
      </c>
      <c r="K37" s="138">
        <f t="shared" si="13"/>
        <v>300</v>
      </c>
      <c r="L37" s="138">
        <f t="shared" si="13"/>
        <v>400</v>
      </c>
      <c r="M37" s="138">
        <f t="shared" si="13"/>
        <v>400</v>
      </c>
      <c r="N37" s="138">
        <f t="shared" si="13"/>
        <v>400</v>
      </c>
      <c r="O37" s="138">
        <f t="shared" si="13"/>
        <v>500</v>
      </c>
      <c r="P37" s="138">
        <f t="shared" si="13"/>
        <v>500</v>
      </c>
      <c r="Q37" s="138">
        <f t="shared" si="13"/>
        <v>500</v>
      </c>
      <c r="R37" s="138">
        <f t="shared" si="13"/>
        <v>500</v>
      </c>
      <c r="S37" s="138">
        <f t="shared" si="13"/>
        <v>600</v>
      </c>
      <c r="T37" s="138">
        <f t="shared" si="13"/>
        <v>700</v>
      </c>
      <c r="U37" s="138">
        <f t="shared" si="13"/>
        <v>700</v>
      </c>
      <c r="V37" s="138">
        <f t="shared" si="13"/>
        <v>800</v>
      </c>
      <c r="W37" s="138">
        <f t="shared" si="13"/>
        <v>800</v>
      </c>
      <c r="X37" s="138">
        <f t="shared" si="13"/>
        <v>800</v>
      </c>
      <c r="Y37" s="138">
        <f t="shared" si="13"/>
        <v>800</v>
      </c>
      <c r="Z37" s="138">
        <f t="shared" si="13"/>
        <v>800</v>
      </c>
      <c r="AA37" s="138">
        <f t="shared" si="13"/>
        <v>800</v>
      </c>
      <c r="AB37" s="138">
        <f t="shared" si="13"/>
        <v>900</v>
      </c>
      <c r="AC37" s="138">
        <f t="shared" si="13"/>
        <v>900</v>
      </c>
      <c r="AD37" s="138">
        <f t="shared" si="13"/>
        <v>900</v>
      </c>
      <c r="AE37" s="138">
        <f t="shared" si="13"/>
        <v>1000</v>
      </c>
      <c r="AF37" s="138">
        <f t="shared" si="13"/>
        <v>1000</v>
      </c>
      <c r="AG37" s="138">
        <f t="shared" si="13"/>
        <v>1000</v>
      </c>
      <c r="AH37" s="138">
        <f t="shared" si="13"/>
        <v>1100</v>
      </c>
      <c r="AI37" s="138">
        <f t="shared" si="13"/>
        <v>1100</v>
      </c>
      <c r="AJ37" s="138">
        <f t="shared" si="13"/>
        <v>1100</v>
      </c>
      <c r="AK37" s="138">
        <f t="shared" si="13"/>
        <v>1200</v>
      </c>
      <c r="AL37" s="138">
        <f t="shared" si="13"/>
        <v>1200</v>
      </c>
      <c r="AM37" s="138">
        <f t="shared" si="13"/>
        <v>1300</v>
      </c>
      <c r="AN37" s="138">
        <f t="shared" si="13"/>
        <v>1300</v>
      </c>
      <c r="AO37" s="138">
        <f t="shared" si="13"/>
        <v>1300</v>
      </c>
      <c r="AQ37" s="138">
        <f t="shared" ref="AQ37:AX37" si="14">SUM(AQ34:AQ36)</f>
        <v>600</v>
      </c>
      <c r="AR37" s="138">
        <f t="shared" si="14"/>
        <v>800</v>
      </c>
      <c r="AS37" s="138">
        <f t="shared" si="14"/>
        <v>1200</v>
      </c>
      <c r="AT37" s="138">
        <f t="shared" si="14"/>
        <v>1500</v>
      </c>
      <c r="AU37" s="138">
        <f t="shared" si="14"/>
        <v>1800</v>
      </c>
      <c r="AV37" s="138">
        <f t="shared" si="14"/>
        <v>2300</v>
      </c>
      <c r="AW37" s="138">
        <f t="shared" si="14"/>
        <v>2400</v>
      </c>
      <c r="AX37" s="138">
        <f t="shared" si="14"/>
        <v>2600</v>
      </c>
      <c r="AY37" s="138">
        <f>SUM(AD37:AF37)</f>
        <v>2900</v>
      </c>
      <c r="AZ37" s="138">
        <f>SUM(AG37:AI37)</f>
        <v>3200</v>
      </c>
      <c r="BA37" s="138">
        <f>SUM(AJ37:AL37)</f>
        <v>3500</v>
      </c>
      <c r="BB37" s="138">
        <f>SUM(AM37:AO37)</f>
        <v>3900</v>
      </c>
      <c r="BC37" s="147"/>
      <c r="BD37" s="169">
        <f>SUM(AQ37:AT37)</f>
        <v>4100</v>
      </c>
      <c r="BE37" s="169">
        <f>SUM(AU37:AX37)</f>
        <v>9100</v>
      </c>
      <c r="BF37" s="169">
        <f>SUM(AY37:BB37)</f>
        <v>13500</v>
      </c>
    </row>
    <row r="38" spans="2:58">
      <c r="AY38" s="147"/>
      <c r="AZ38" s="147"/>
      <c r="BA38" s="147"/>
      <c r="BB38" s="147"/>
      <c r="BC38" s="147"/>
      <c r="BD38" s="170"/>
      <c r="BE38" s="170"/>
      <c r="BF38" s="170"/>
    </row>
    <row r="39" spans="2:58">
      <c r="B39" s="148" t="s">
        <v>54</v>
      </c>
      <c r="C39" s="143"/>
      <c r="D39" s="143"/>
      <c r="E39" s="143"/>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Q39" s="147"/>
      <c r="AR39" s="147"/>
      <c r="AS39" s="147"/>
      <c r="AT39" s="147"/>
      <c r="AU39" s="147"/>
      <c r="AV39" s="147"/>
      <c r="AW39" s="147"/>
      <c r="AX39" s="147"/>
      <c r="AY39" s="147"/>
      <c r="AZ39" s="147"/>
      <c r="BA39" s="147"/>
      <c r="BB39" s="147"/>
      <c r="BC39" s="147"/>
      <c r="BD39" s="172"/>
      <c r="BE39" s="172"/>
      <c r="BF39" s="172"/>
    </row>
    <row r="40" spans="2:58">
      <c r="B40" s="146" t="s">
        <v>53</v>
      </c>
      <c r="C40" s="143"/>
      <c r="D40" s="152">
        <v>0</v>
      </c>
      <c r="E40" s="150" t="s">
        <v>55</v>
      </c>
      <c r="F40" s="147">
        <f t="shared" ref="F40:O41" si="15">$D40</f>
        <v>0</v>
      </c>
      <c r="G40" s="147">
        <f t="shared" si="15"/>
        <v>0</v>
      </c>
      <c r="H40" s="147">
        <f t="shared" si="15"/>
        <v>0</v>
      </c>
      <c r="I40" s="147">
        <f t="shared" si="15"/>
        <v>0</v>
      </c>
      <c r="J40" s="147">
        <f t="shared" si="15"/>
        <v>0</v>
      </c>
      <c r="K40" s="147">
        <f t="shared" si="15"/>
        <v>0</v>
      </c>
      <c r="L40" s="147">
        <f t="shared" si="15"/>
        <v>0</v>
      </c>
      <c r="M40" s="147">
        <f t="shared" si="15"/>
        <v>0</v>
      </c>
      <c r="N40" s="147">
        <f t="shared" si="15"/>
        <v>0</v>
      </c>
      <c r="O40" s="147">
        <f t="shared" si="15"/>
        <v>0</v>
      </c>
      <c r="P40" s="147">
        <f t="shared" ref="P40:Y41" si="16">$D40</f>
        <v>0</v>
      </c>
      <c r="Q40" s="147">
        <f t="shared" si="16"/>
        <v>0</v>
      </c>
      <c r="R40" s="147">
        <f t="shared" si="16"/>
        <v>0</v>
      </c>
      <c r="S40" s="147">
        <f t="shared" si="16"/>
        <v>0</v>
      </c>
      <c r="T40" s="147">
        <f t="shared" si="16"/>
        <v>0</v>
      </c>
      <c r="U40" s="147">
        <f t="shared" si="16"/>
        <v>0</v>
      </c>
      <c r="V40" s="147">
        <f t="shared" si="16"/>
        <v>0</v>
      </c>
      <c r="W40" s="147">
        <f t="shared" si="16"/>
        <v>0</v>
      </c>
      <c r="X40" s="147">
        <f t="shared" si="16"/>
        <v>0</v>
      </c>
      <c r="Y40" s="147">
        <f t="shared" si="16"/>
        <v>0</v>
      </c>
      <c r="Z40" s="147">
        <f t="shared" ref="Z40:AI41" si="17">$D40</f>
        <v>0</v>
      </c>
      <c r="AA40" s="147">
        <f t="shared" si="17"/>
        <v>0</v>
      </c>
      <c r="AB40" s="147">
        <f t="shared" si="17"/>
        <v>0</v>
      </c>
      <c r="AC40" s="147">
        <f t="shared" si="17"/>
        <v>0</v>
      </c>
      <c r="AD40" s="147">
        <f t="shared" si="17"/>
        <v>0</v>
      </c>
      <c r="AE40" s="147">
        <f t="shared" si="17"/>
        <v>0</v>
      </c>
      <c r="AF40" s="147">
        <f t="shared" si="17"/>
        <v>0</v>
      </c>
      <c r="AG40" s="147">
        <f t="shared" si="17"/>
        <v>0</v>
      </c>
      <c r="AH40" s="147">
        <f t="shared" si="17"/>
        <v>0</v>
      </c>
      <c r="AI40" s="147">
        <f t="shared" si="17"/>
        <v>0</v>
      </c>
      <c r="AJ40" s="147">
        <f t="shared" ref="AJ40:AO41" si="18">$D40</f>
        <v>0</v>
      </c>
      <c r="AK40" s="147">
        <f t="shared" si="18"/>
        <v>0</v>
      </c>
      <c r="AL40" s="147">
        <f t="shared" si="18"/>
        <v>0</v>
      </c>
      <c r="AM40" s="147">
        <f t="shared" si="18"/>
        <v>0</v>
      </c>
      <c r="AN40" s="147">
        <f t="shared" si="18"/>
        <v>0</v>
      </c>
      <c r="AO40" s="147">
        <f t="shared" si="18"/>
        <v>0</v>
      </c>
      <c r="AQ40" s="147">
        <f>SUM(F40:H40)</f>
        <v>0</v>
      </c>
      <c r="AR40" s="147">
        <f>SUM(I40:K40)</f>
        <v>0</v>
      </c>
      <c r="AS40" s="147">
        <f>SUM(L40:N40)</f>
        <v>0</v>
      </c>
      <c r="AT40" s="147">
        <f>SUM(O40:Q40)</f>
        <v>0</v>
      </c>
      <c r="AU40" s="147">
        <f>SUM(R40:T40)</f>
        <v>0</v>
      </c>
      <c r="AV40" s="147">
        <f>SUM(U40:W40)</f>
        <v>0</v>
      </c>
      <c r="AW40" s="147">
        <f>SUM(X40:Z40)</f>
        <v>0</v>
      </c>
      <c r="AX40" s="147">
        <f>SUM(AA40:AC40)</f>
        <v>0</v>
      </c>
      <c r="AY40" s="147">
        <f>SUM(AD40:AF40)</f>
        <v>0</v>
      </c>
      <c r="AZ40" s="147">
        <f>SUM(AG40:AI40)</f>
        <v>0</v>
      </c>
      <c r="BA40" s="147">
        <f>SUM(AJ40:AL40)</f>
        <v>0</v>
      </c>
      <c r="BB40" s="147">
        <f>SUM(AM40:AO40)</f>
        <v>0</v>
      </c>
      <c r="BC40" s="147"/>
      <c r="BD40" s="171">
        <f>SUM(AQ40:AT40)</f>
        <v>0</v>
      </c>
      <c r="BE40" s="171">
        <f>SUM(AU40:AX40)</f>
        <v>0</v>
      </c>
      <c r="BF40" s="171">
        <f>SUM(AY40:BB40)</f>
        <v>0</v>
      </c>
    </row>
    <row r="41" spans="2:58">
      <c r="B41" s="146" t="s">
        <v>53</v>
      </c>
      <c r="C41" s="143"/>
      <c r="D41" s="151">
        <v>0</v>
      </c>
      <c r="E41" s="150" t="s">
        <v>55</v>
      </c>
      <c r="F41" s="147">
        <f t="shared" si="15"/>
        <v>0</v>
      </c>
      <c r="G41" s="147">
        <f t="shared" si="15"/>
        <v>0</v>
      </c>
      <c r="H41" s="147">
        <f t="shared" si="15"/>
        <v>0</v>
      </c>
      <c r="I41" s="147">
        <f t="shared" si="15"/>
        <v>0</v>
      </c>
      <c r="J41" s="147">
        <f t="shared" si="15"/>
        <v>0</v>
      </c>
      <c r="K41" s="147">
        <f t="shared" si="15"/>
        <v>0</v>
      </c>
      <c r="L41" s="147">
        <f t="shared" si="15"/>
        <v>0</v>
      </c>
      <c r="M41" s="147">
        <f t="shared" si="15"/>
        <v>0</v>
      </c>
      <c r="N41" s="147">
        <f t="shared" si="15"/>
        <v>0</v>
      </c>
      <c r="O41" s="147">
        <f t="shared" si="15"/>
        <v>0</v>
      </c>
      <c r="P41" s="147">
        <f t="shared" si="16"/>
        <v>0</v>
      </c>
      <c r="Q41" s="147">
        <f t="shared" si="16"/>
        <v>0</v>
      </c>
      <c r="R41" s="147">
        <f t="shared" si="16"/>
        <v>0</v>
      </c>
      <c r="S41" s="147">
        <f t="shared" si="16"/>
        <v>0</v>
      </c>
      <c r="T41" s="147">
        <f t="shared" si="16"/>
        <v>0</v>
      </c>
      <c r="U41" s="147">
        <f t="shared" si="16"/>
        <v>0</v>
      </c>
      <c r="V41" s="147">
        <f t="shared" si="16"/>
        <v>0</v>
      </c>
      <c r="W41" s="147">
        <f t="shared" si="16"/>
        <v>0</v>
      </c>
      <c r="X41" s="147">
        <f t="shared" si="16"/>
        <v>0</v>
      </c>
      <c r="Y41" s="147">
        <f t="shared" si="16"/>
        <v>0</v>
      </c>
      <c r="Z41" s="147">
        <f t="shared" si="17"/>
        <v>0</v>
      </c>
      <c r="AA41" s="147">
        <f t="shared" si="17"/>
        <v>0</v>
      </c>
      <c r="AB41" s="147">
        <f t="shared" si="17"/>
        <v>0</v>
      </c>
      <c r="AC41" s="147">
        <f t="shared" si="17"/>
        <v>0</v>
      </c>
      <c r="AD41" s="147">
        <f t="shared" si="17"/>
        <v>0</v>
      </c>
      <c r="AE41" s="147">
        <f t="shared" si="17"/>
        <v>0</v>
      </c>
      <c r="AF41" s="147">
        <f t="shared" si="17"/>
        <v>0</v>
      </c>
      <c r="AG41" s="147">
        <f t="shared" si="17"/>
        <v>0</v>
      </c>
      <c r="AH41" s="147">
        <f t="shared" si="17"/>
        <v>0</v>
      </c>
      <c r="AI41" s="147">
        <f t="shared" si="17"/>
        <v>0</v>
      </c>
      <c r="AJ41" s="147">
        <f t="shared" si="18"/>
        <v>0</v>
      </c>
      <c r="AK41" s="147">
        <f t="shared" si="18"/>
        <v>0</v>
      </c>
      <c r="AL41" s="147">
        <f t="shared" si="18"/>
        <v>0</v>
      </c>
      <c r="AM41" s="147">
        <f t="shared" si="18"/>
        <v>0</v>
      </c>
      <c r="AN41" s="147">
        <f t="shared" si="18"/>
        <v>0</v>
      </c>
      <c r="AO41" s="147">
        <f t="shared" si="18"/>
        <v>0</v>
      </c>
      <c r="AQ41" s="147">
        <f>SUM(F41:H41)</f>
        <v>0</v>
      </c>
      <c r="AR41" s="147">
        <f>SUM(I41:K41)</f>
        <v>0</v>
      </c>
      <c r="AS41" s="147">
        <f>SUM(L41:N41)</f>
        <v>0</v>
      </c>
      <c r="AT41" s="147">
        <f>SUM(O41:Q41)</f>
        <v>0</v>
      </c>
      <c r="AU41" s="147">
        <f>SUM(R41:T41)</f>
        <v>0</v>
      </c>
      <c r="AV41" s="147">
        <f>SUM(U41:W41)</f>
        <v>0</v>
      </c>
      <c r="AW41" s="147">
        <f>SUM(X41:Z41)</f>
        <v>0</v>
      </c>
      <c r="AX41" s="147">
        <f>SUM(AA41:AC41)</f>
        <v>0</v>
      </c>
      <c r="AY41" s="147">
        <f>SUM(AD41:AF41)</f>
        <v>0</v>
      </c>
      <c r="AZ41" s="147">
        <f>SUM(AG41:AI41)</f>
        <v>0</v>
      </c>
      <c r="BA41" s="147">
        <f>SUM(AJ41:AL41)</f>
        <v>0</v>
      </c>
      <c r="BB41" s="147">
        <f>SUM(AM41:AO41)</f>
        <v>0</v>
      </c>
      <c r="BC41" s="147"/>
      <c r="BD41" s="171">
        <f>SUM(AQ41:AT41)</f>
        <v>0</v>
      </c>
      <c r="BE41" s="171">
        <f>SUM(AU41:AX41)</f>
        <v>0</v>
      </c>
      <c r="BF41" s="171">
        <f>SUM(AY41:BB41)</f>
        <v>0</v>
      </c>
    </row>
    <row r="42" spans="2:58" ht="6" customHeight="1">
      <c r="B42" s="144"/>
      <c r="C42" s="143"/>
      <c r="D42" s="143"/>
      <c r="E42" s="143"/>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Q42" s="142"/>
      <c r="AR42" s="142"/>
      <c r="AS42" s="142"/>
      <c r="AT42" s="142"/>
      <c r="AU42" s="142"/>
      <c r="AV42" s="142"/>
      <c r="AW42" s="142"/>
      <c r="AX42" s="142"/>
      <c r="AY42" s="147"/>
      <c r="AZ42" s="147"/>
      <c r="BA42" s="147"/>
      <c r="BB42" s="147"/>
      <c r="BC42" s="147"/>
      <c r="BD42" s="171"/>
      <c r="BE42" s="171"/>
      <c r="BF42" s="171"/>
    </row>
    <row r="43" spans="2:58">
      <c r="B43" s="140" t="str">
        <f>"TOTAL "&amp;B39</f>
        <v>TOTAL OTHER EXPENSES</v>
      </c>
      <c r="C43" s="139"/>
      <c r="D43" s="139"/>
      <c r="E43" s="139"/>
      <c r="F43" s="138">
        <f t="shared" ref="F43:AO43" si="19">SUM(F40:F42)</f>
        <v>0</v>
      </c>
      <c r="G43" s="138">
        <f t="shared" si="19"/>
        <v>0</v>
      </c>
      <c r="H43" s="138">
        <f t="shared" si="19"/>
        <v>0</v>
      </c>
      <c r="I43" s="138">
        <f t="shared" si="19"/>
        <v>0</v>
      </c>
      <c r="J43" s="138">
        <f t="shared" si="19"/>
        <v>0</v>
      </c>
      <c r="K43" s="138">
        <f t="shared" si="19"/>
        <v>0</v>
      </c>
      <c r="L43" s="138">
        <f t="shared" si="19"/>
        <v>0</v>
      </c>
      <c r="M43" s="138">
        <f t="shared" si="19"/>
        <v>0</v>
      </c>
      <c r="N43" s="138">
        <f t="shared" si="19"/>
        <v>0</v>
      </c>
      <c r="O43" s="138">
        <f t="shared" si="19"/>
        <v>0</v>
      </c>
      <c r="P43" s="138">
        <f t="shared" si="19"/>
        <v>0</v>
      </c>
      <c r="Q43" s="138">
        <f t="shared" si="19"/>
        <v>0</v>
      </c>
      <c r="R43" s="138">
        <f t="shared" si="19"/>
        <v>0</v>
      </c>
      <c r="S43" s="138">
        <f t="shared" si="19"/>
        <v>0</v>
      </c>
      <c r="T43" s="138">
        <f t="shared" si="19"/>
        <v>0</v>
      </c>
      <c r="U43" s="138">
        <f t="shared" si="19"/>
        <v>0</v>
      </c>
      <c r="V43" s="138">
        <f t="shared" si="19"/>
        <v>0</v>
      </c>
      <c r="W43" s="138">
        <f t="shared" si="19"/>
        <v>0</v>
      </c>
      <c r="X43" s="138">
        <f t="shared" si="19"/>
        <v>0</v>
      </c>
      <c r="Y43" s="138">
        <f t="shared" si="19"/>
        <v>0</v>
      </c>
      <c r="Z43" s="138">
        <f t="shared" si="19"/>
        <v>0</v>
      </c>
      <c r="AA43" s="138">
        <f t="shared" si="19"/>
        <v>0</v>
      </c>
      <c r="AB43" s="138">
        <f t="shared" si="19"/>
        <v>0</v>
      </c>
      <c r="AC43" s="138">
        <f t="shared" si="19"/>
        <v>0</v>
      </c>
      <c r="AD43" s="138">
        <f t="shared" si="19"/>
        <v>0</v>
      </c>
      <c r="AE43" s="138">
        <f t="shared" si="19"/>
        <v>0</v>
      </c>
      <c r="AF43" s="138">
        <f t="shared" si="19"/>
        <v>0</v>
      </c>
      <c r="AG43" s="138">
        <f t="shared" si="19"/>
        <v>0</v>
      </c>
      <c r="AH43" s="138">
        <f t="shared" si="19"/>
        <v>0</v>
      </c>
      <c r="AI43" s="138">
        <f t="shared" si="19"/>
        <v>0</v>
      </c>
      <c r="AJ43" s="138">
        <f t="shared" si="19"/>
        <v>0</v>
      </c>
      <c r="AK43" s="138">
        <f t="shared" si="19"/>
        <v>0</v>
      </c>
      <c r="AL43" s="138">
        <f t="shared" si="19"/>
        <v>0</v>
      </c>
      <c r="AM43" s="138">
        <f t="shared" si="19"/>
        <v>0</v>
      </c>
      <c r="AN43" s="138">
        <f t="shared" si="19"/>
        <v>0</v>
      </c>
      <c r="AO43" s="138">
        <f t="shared" si="19"/>
        <v>0</v>
      </c>
      <c r="AQ43" s="138">
        <f t="shared" ref="AQ43:AX43" si="20">SUM(AQ40:AQ42)</f>
        <v>0</v>
      </c>
      <c r="AR43" s="138">
        <f t="shared" si="20"/>
        <v>0</v>
      </c>
      <c r="AS43" s="138">
        <f t="shared" si="20"/>
        <v>0</v>
      </c>
      <c r="AT43" s="138">
        <f t="shared" si="20"/>
        <v>0</v>
      </c>
      <c r="AU43" s="138">
        <f t="shared" si="20"/>
        <v>0</v>
      </c>
      <c r="AV43" s="138">
        <f t="shared" si="20"/>
        <v>0</v>
      </c>
      <c r="AW43" s="138">
        <f t="shared" si="20"/>
        <v>0</v>
      </c>
      <c r="AX43" s="138">
        <f t="shared" si="20"/>
        <v>0</v>
      </c>
      <c r="AY43" s="138">
        <f>SUM(AD43:AF43)</f>
        <v>0</v>
      </c>
      <c r="AZ43" s="138">
        <f>SUM(AG43:AI43)</f>
        <v>0</v>
      </c>
      <c r="BA43" s="138">
        <f>SUM(AJ43:AL43)</f>
        <v>0</v>
      </c>
      <c r="BB43" s="138">
        <f>SUM(AM43:AO43)</f>
        <v>0</v>
      </c>
      <c r="BC43" s="147"/>
      <c r="BD43" s="169">
        <f>SUM(AQ43:AT43)</f>
        <v>0</v>
      </c>
      <c r="BE43" s="169">
        <f>SUM(AU43:AX43)</f>
        <v>0</v>
      </c>
      <c r="BF43" s="169">
        <f>SUM(AY43:BB43)</f>
        <v>0</v>
      </c>
    </row>
    <row r="44" spans="2:58">
      <c r="AY44" s="147"/>
      <c r="AZ44" s="147"/>
      <c r="BA44" s="147"/>
      <c r="BB44" s="147"/>
      <c r="BC44" s="147"/>
      <c r="BD44" s="170"/>
      <c r="BE44" s="170"/>
      <c r="BF44" s="170"/>
    </row>
    <row r="45" spans="2:58">
      <c r="B45" s="148" t="s">
        <v>54</v>
      </c>
      <c r="C45" s="143"/>
      <c r="D45" s="143"/>
      <c r="E45" s="143"/>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Q45" s="147"/>
      <c r="AR45" s="147"/>
      <c r="AS45" s="147"/>
      <c r="AT45" s="147"/>
      <c r="AU45" s="147"/>
      <c r="AV45" s="147"/>
      <c r="AW45" s="147"/>
      <c r="AX45" s="147"/>
      <c r="AY45" s="147"/>
      <c r="AZ45" s="147"/>
      <c r="BA45" s="147"/>
      <c r="BB45" s="147"/>
      <c r="BC45" s="147"/>
      <c r="BD45" s="170"/>
      <c r="BE45" s="170"/>
      <c r="BF45" s="170"/>
    </row>
    <row r="46" spans="2:58">
      <c r="B46" s="146" t="s">
        <v>53</v>
      </c>
      <c r="C46" s="143"/>
      <c r="D46" s="143"/>
      <c r="E46" s="143"/>
      <c r="F46" s="142">
        <v>0</v>
      </c>
      <c r="G46" s="142">
        <v>0</v>
      </c>
      <c r="H46" s="142">
        <v>0</v>
      </c>
      <c r="I46" s="142">
        <v>0</v>
      </c>
      <c r="J46" s="142">
        <v>0</v>
      </c>
      <c r="K46" s="142">
        <v>0</v>
      </c>
      <c r="L46" s="142">
        <v>0</v>
      </c>
      <c r="M46" s="142">
        <v>0</v>
      </c>
      <c r="N46" s="142">
        <v>0</v>
      </c>
      <c r="O46" s="142">
        <v>0</v>
      </c>
      <c r="P46" s="142">
        <v>0</v>
      </c>
      <c r="Q46" s="142">
        <v>0</v>
      </c>
      <c r="R46" s="142">
        <v>0</v>
      </c>
      <c r="S46" s="142">
        <v>0</v>
      </c>
      <c r="T46" s="142">
        <v>0</v>
      </c>
      <c r="U46" s="142">
        <v>0</v>
      </c>
      <c r="V46" s="142">
        <v>0</v>
      </c>
      <c r="W46" s="142">
        <v>0</v>
      </c>
      <c r="X46" s="142">
        <v>0</v>
      </c>
      <c r="Y46" s="142">
        <v>0</v>
      </c>
      <c r="Z46" s="142">
        <v>0</v>
      </c>
      <c r="AA46" s="142">
        <v>0</v>
      </c>
      <c r="AB46" s="142">
        <v>0</v>
      </c>
      <c r="AC46" s="142">
        <v>0</v>
      </c>
      <c r="AD46" s="142">
        <v>0</v>
      </c>
      <c r="AE46" s="142">
        <v>0</v>
      </c>
      <c r="AF46" s="142">
        <v>0</v>
      </c>
      <c r="AG46" s="142">
        <v>0</v>
      </c>
      <c r="AH46" s="142">
        <v>0</v>
      </c>
      <c r="AI46" s="142">
        <v>0</v>
      </c>
      <c r="AJ46" s="142">
        <v>0</v>
      </c>
      <c r="AK46" s="142">
        <v>0</v>
      </c>
      <c r="AL46" s="142">
        <v>0</v>
      </c>
      <c r="AM46" s="142">
        <v>0</v>
      </c>
      <c r="AN46" s="142">
        <v>0</v>
      </c>
      <c r="AO46" s="142">
        <v>0</v>
      </c>
      <c r="AQ46" s="147">
        <f>SUM(F46:H46)</f>
        <v>0</v>
      </c>
      <c r="AR46" s="147">
        <f>SUM(I46:K46)</f>
        <v>0</v>
      </c>
      <c r="AS46" s="147">
        <f>SUM(L46:N46)</f>
        <v>0</v>
      </c>
      <c r="AT46" s="147">
        <f>SUM(O46:Q46)</f>
        <v>0</v>
      </c>
      <c r="AU46" s="147">
        <f>SUM(R46:T46)</f>
        <v>0</v>
      </c>
      <c r="AV46" s="147">
        <f>SUM(U46:W46)</f>
        <v>0</v>
      </c>
      <c r="AW46" s="147">
        <f>SUM(X46:Z46)</f>
        <v>0</v>
      </c>
      <c r="AX46" s="147">
        <f>SUM(AA46:AC46)</f>
        <v>0</v>
      </c>
      <c r="AY46" s="147">
        <f>SUM(AD46:AF46)</f>
        <v>0</v>
      </c>
      <c r="AZ46" s="147">
        <f>SUM(AG46:AI46)</f>
        <v>0</v>
      </c>
      <c r="BA46" s="147">
        <f>SUM(AJ46:AL46)</f>
        <v>0</v>
      </c>
      <c r="BB46" s="147">
        <f>SUM(AM46:AO46)</f>
        <v>0</v>
      </c>
      <c r="BC46" s="147"/>
      <c r="BD46" s="171">
        <f>SUM(AQ46:AT46)</f>
        <v>0</v>
      </c>
      <c r="BE46" s="171">
        <f>SUM(AU46:AX46)</f>
        <v>0</v>
      </c>
      <c r="BF46" s="171">
        <f>SUM(AY46:BB46)</f>
        <v>0</v>
      </c>
    </row>
    <row r="47" spans="2:58">
      <c r="B47" s="146" t="s">
        <v>53</v>
      </c>
      <c r="C47" s="143"/>
      <c r="D47" s="143"/>
      <c r="E47" s="143"/>
      <c r="F47" s="142">
        <v>0</v>
      </c>
      <c r="G47" s="142">
        <v>0</v>
      </c>
      <c r="H47" s="142">
        <v>0</v>
      </c>
      <c r="I47" s="142">
        <v>0</v>
      </c>
      <c r="J47" s="142">
        <v>0</v>
      </c>
      <c r="K47" s="142">
        <v>0</v>
      </c>
      <c r="L47" s="142">
        <v>0</v>
      </c>
      <c r="M47" s="142">
        <v>0</v>
      </c>
      <c r="N47" s="142">
        <v>0</v>
      </c>
      <c r="O47" s="142">
        <v>0</v>
      </c>
      <c r="P47" s="142">
        <v>0</v>
      </c>
      <c r="Q47" s="142">
        <v>0</v>
      </c>
      <c r="R47" s="142">
        <v>0</v>
      </c>
      <c r="S47" s="142">
        <v>0</v>
      </c>
      <c r="T47" s="142">
        <v>0</v>
      </c>
      <c r="U47" s="142">
        <v>0</v>
      </c>
      <c r="V47" s="142">
        <v>0</v>
      </c>
      <c r="W47" s="142">
        <v>0</v>
      </c>
      <c r="X47" s="142">
        <v>0</v>
      </c>
      <c r="Y47" s="142">
        <v>0</v>
      </c>
      <c r="Z47" s="142">
        <v>0</v>
      </c>
      <c r="AA47" s="142">
        <v>0</v>
      </c>
      <c r="AB47" s="142">
        <v>0</v>
      </c>
      <c r="AC47" s="142">
        <v>0</v>
      </c>
      <c r="AD47" s="142">
        <v>0</v>
      </c>
      <c r="AE47" s="142">
        <v>0</v>
      </c>
      <c r="AF47" s="142">
        <v>0</v>
      </c>
      <c r="AG47" s="142">
        <v>0</v>
      </c>
      <c r="AH47" s="142">
        <v>0</v>
      </c>
      <c r="AI47" s="142">
        <v>0</v>
      </c>
      <c r="AJ47" s="142">
        <v>0</v>
      </c>
      <c r="AK47" s="142">
        <v>0</v>
      </c>
      <c r="AL47" s="142">
        <v>0</v>
      </c>
      <c r="AM47" s="142">
        <v>0</v>
      </c>
      <c r="AN47" s="142">
        <v>0</v>
      </c>
      <c r="AO47" s="142">
        <v>0</v>
      </c>
      <c r="AQ47" s="147">
        <f>SUM(F47:H47)</f>
        <v>0</v>
      </c>
      <c r="AR47" s="147">
        <f>SUM(I47:K47)</f>
        <v>0</v>
      </c>
      <c r="AS47" s="147">
        <f>SUM(L47:N47)</f>
        <v>0</v>
      </c>
      <c r="AT47" s="147">
        <f>SUM(O47:Q47)</f>
        <v>0</v>
      </c>
      <c r="AU47" s="147">
        <f>SUM(R47:T47)</f>
        <v>0</v>
      </c>
      <c r="AV47" s="147">
        <f>SUM(U47:W47)</f>
        <v>0</v>
      </c>
      <c r="AW47" s="147">
        <f>SUM(X47:Z47)</f>
        <v>0</v>
      </c>
      <c r="AX47" s="147">
        <f>SUM(AA47:AC47)</f>
        <v>0</v>
      </c>
      <c r="AY47" s="147">
        <f>SUM(AD47:AF47)</f>
        <v>0</v>
      </c>
      <c r="AZ47" s="147">
        <f>SUM(AG47:AI47)</f>
        <v>0</v>
      </c>
      <c r="BA47" s="147">
        <f>SUM(AJ47:AL47)</f>
        <v>0</v>
      </c>
      <c r="BB47" s="147">
        <f>SUM(AM47:AO47)</f>
        <v>0</v>
      </c>
      <c r="BC47" s="147"/>
      <c r="BD47" s="171">
        <f>SUM(AQ47:AT47)</f>
        <v>0</v>
      </c>
      <c r="BE47" s="171">
        <f>SUM(AU47:AX47)</f>
        <v>0</v>
      </c>
      <c r="BF47" s="171">
        <f>SUM(AY47:BB47)</f>
        <v>0</v>
      </c>
    </row>
    <row r="48" spans="2:58" ht="6" customHeight="1">
      <c r="B48" s="144"/>
      <c r="C48" s="143"/>
      <c r="D48" s="143"/>
      <c r="E48" s="143"/>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Q48" s="142"/>
      <c r="AR48" s="142"/>
      <c r="AS48" s="142"/>
      <c r="AT48" s="142"/>
      <c r="AU48" s="142"/>
      <c r="AV48" s="142"/>
      <c r="AW48" s="142"/>
      <c r="AX48" s="142"/>
      <c r="AY48" s="147"/>
      <c r="AZ48" s="147"/>
      <c r="BA48" s="147"/>
      <c r="BB48" s="147"/>
      <c r="BC48" s="147"/>
      <c r="BD48" s="171"/>
      <c r="BE48" s="171"/>
      <c r="BF48" s="171"/>
    </row>
    <row r="49" spans="1:58">
      <c r="B49" s="140" t="str">
        <f>"TOTAL "&amp;B45</f>
        <v>TOTAL OTHER EXPENSES</v>
      </c>
      <c r="C49" s="139"/>
      <c r="D49" s="139"/>
      <c r="E49" s="139"/>
      <c r="F49" s="138">
        <f t="shared" ref="F49" si="21">SUM(F46:F48)</f>
        <v>0</v>
      </c>
      <c r="G49" s="138">
        <f t="shared" ref="G49" si="22">SUM(G46:G48)</f>
        <v>0</v>
      </c>
      <c r="H49" s="138">
        <f t="shared" ref="H49" si="23">SUM(H46:H48)</f>
        <v>0</v>
      </c>
      <c r="I49" s="138">
        <f t="shared" ref="I49" si="24">SUM(I46:I48)</f>
        <v>0</v>
      </c>
      <c r="J49" s="138">
        <f t="shared" ref="J49" si="25">SUM(J46:J48)</f>
        <v>0</v>
      </c>
      <c r="K49" s="138">
        <f t="shared" ref="K49" si="26">SUM(K46:K48)</f>
        <v>0</v>
      </c>
      <c r="L49" s="138">
        <f t="shared" ref="L49" si="27">SUM(L46:L48)</f>
        <v>0</v>
      </c>
      <c r="M49" s="138">
        <f t="shared" ref="M49" si="28">SUM(M46:M48)</f>
        <v>0</v>
      </c>
      <c r="N49" s="138">
        <f t="shared" ref="N49" si="29">SUM(N46:N48)</f>
        <v>0</v>
      </c>
      <c r="O49" s="138">
        <f t="shared" ref="O49" si="30">SUM(O46:O48)</f>
        <v>0</v>
      </c>
      <c r="P49" s="138">
        <f t="shared" ref="P49" si="31">SUM(P46:P48)</f>
        <v>0</v>
      </c>
      <c r="Q49" s="138">
        <f t="shared" ref="Q49" si="32">SUM(Q46:Q48)</f>
        <v>0</v>
      </c>
      <c r="R49" s="138">
        <f t="shared" ref="R49" si="33">SUM(R46:R48)</f>
        <v>0</v>
      </c>
      <c r="S49" s="138">
        <f t="shared" ref="S49" si="34">SUM(S46:S48)</f>
        <v>0</v>
      </c>
      <c r="T49" s="138">
        <f t="shared" ref="T49" si="35">SUM(T46:T48)</f>
        <v>0</v>
      </c>
      <c r="U49" s="138">
        <f t="shared" ref="U49" si="36">SUM(U46:U48)</f>
        <v>0</v>
      </c>
      <c r="V49" s="138">
        <f t="shared" ref="V49" si="37">SUM(V46:V48)</f>
        <v>0</v>
      </c>
      <c r="W49" s="138">
        <f t="shared" ref="W49" si="38">SUM(W46:W48)</f>
        <v>0</v>
      </c>
      <c r="X49" s="138">
        <f t="shared" ref="X49" si="39">SUM(X46:X48)</f>
        <v>0</v>
      </c>
      <c r="Y49" s="138">
        <f t="shared" ref="Y49" si="40">SUM(Y46:Y48)</f>
        <v>0</v>
      </c>
      <c r="Z49" s="138">
        <f t="shared" ref="Z49" si="41">SUM(Z46:Z48)</f>
        <v>0</v>
      </c>
      <c r="AA49" s="138">
        <f t="shared" ref="AA49" si="42">SUM(AA46:AA48)</f>
        <v>0</v>
      </c>
      <c r="AB49" s="138">
        <f t="shared" ref="AB49" si="43">SUM(AB46:AB48)</f>
        <v>0</v>
      </c>
      <c r="AC49" s="138">
        <f t="shared" ref="AC49" si="44">SUM(AC46:AC48)</f>
        <v>0</v>
      </c>
      <c r="AD49" s="138">
        <f t="shared" ref="AD49" si="45">SUM(AD46:AD48)</f>
        <v>0</v>
      </c>
      <c r="AE49" s="138">
        <f t="shared" ref="AE49" si="46">SUM(AE46:AE48)</f>
        <v>0</v>
      </c>
      <c r="AF49" s="138">
        <f t="shared" ref="AF49" si="47">SUM(AF46:AF48)</f>
        <v>0</v>
      </c>
      <c r="AG49" s="138">
        <f t="shared" ref="AG49" si="48">SUM(AG46:AG48)</f>
        <v>0</v>
      </c>
      <c r="AH49" s="138">
        <f t="shared" ref="AH49" si="49">SUM(AH46:AH48)</f>
        <v>0</v>
      </c>
      <c r="AI49" s="138">
        <f t="shared" ref="AI49" si="50">SUM(AI46:AI48)</f>
        <v>0</v>
      </c>
      <c r="AJ49" s="138">
        <f t="shared" ref="AJ49" si="51">SUM(AJ46:AJ48)</f>
        <v>0</v>
      </c>
      <c r="AK49" s="138">
        <f t="shared" ref="AK49" si="52">SUM(AK46:AK48)</f>
        <v>0</v>
      </c>
      <c r="AL49" s="138">
        <f t="shared" ref="AL49" si="53">SUM(AL46:AL48)</f>
        <v>0</v>
      </c>
      <c r="AM49" s="138">
        <f t="shared" ref="AM49" si="54">SUM(AM46:AM48)</f>
        <v>0</v>
      </c>
      <c r="AN49" s="138">
        <f t="shared" ref="AN49" si="55">SUM(AN46:AN48)</f>
        <v>0</v>
      </c>
      <c r="AO49" s="138">
        <f t="shared" ref="AO49" si="56">SUM(AO46:AO48)</f>
        <v>0</v>
      </c>
      <c r="AQ49" s="138">
        <f t="shared" ref="AQ49:AX49" si="57">SUM(AQ46:AQ48)</f>
        <v>0</v>
      </c>
      <c r="AR49" s="138">
        <f t="shared" si="57"/>
        <v>0</v>
      </c>
      <c r="AS49" s="138">
        <f t="shared" si="57"/>
        <v>0</v>
      </c>
      <c r="AT49" s="138">
        <f t="shared" si="57"/>
        <v>0</v>
      </c>
      <c r="AU49" s="138">
        <f t="shared" si="57"/>
        <v>0</v>
      </c>
      <c r="AV49" s="138">
        <f t="shared" si="57"/>
        <v>0</v>
      </c>
      <c r="AW49" s="138">
        <f t="shared" si="57"/>
        <v>0</v>
      </c>
      <c r="AX49" s="138">
        <f t="shared" si="57"/>
        <v>0</v>
      </c>
      <c r="AY49" s="138">
        <f>SUM(AD49:AF49)</f>
        <v>0</v>
      </c>
      <c r="AZ49" s="138">
        <f>SUM(AG49:AI49)</f>
        <v>0</v>
      </c>
      <c r="BA49" s="138">
        <f>SUM(AJ49:AL49)</f>
        <v>0</v>
      </c>
      <c r="BB49" s="138">
        <f>SUM(AM49:AO49)</f>
        <v>0</v>
      </c>
      <c r="BC49" s="147"/>
      <c r="BD49" s="169">
        <f>SUM(AQ49:AT49)</f>
        <v>0</v>
      </c>
      <c r="BE49" s="169">
        <f>SUM(AU49:AX49)</f>
        <v>0</v>
      </c>
      <c r="BF49" s="169">
        <f>SUM(AY49:BB49)</f>
        <v>0</v>
      </c>
    </row>
    <row r="50" spans="1:58" s="83" customFormat="1" ht="12" customHeight="1">
      <c r="A50" s="32"/>
      <c r="B50" s="130"/>
      <c r="C50" s="130"/>
      <c r="D50" s="130"/>
      <c r="E50" s="87"/>
      <c r="F50" s="88"/>
      <c r="G50" s="87"/>
      <c r="H50" s="87"/>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1"/>
      <c r="AQ50" s="86"/>
      <c r="AR50" s="86"/>
      <c r="AS50" s="86"/>
      <c r="AT50" s="86"/>
      <c r="AU50" s="86"/>
      <c r="AV50" s="86"/>
      <c r="AW50" s="86"/>
      <c r="AX50" s="86"/>
      <c r="AY50" s="86"/>
      <c r="AZ50" s="86"/>
      <c r="BA50" s="86"/>
      <c r="BB50" s="86"/>
      <c r="BC50" s="147"/>
      <c r="BD50" s="171"/>
      <c r="BE50" s="171"/>
      <c r="BF50" s="171"/>
    </row>
    <row r="51" spans="1:58" s="83" customFormat="1" ht="12" customHeight="1" thickBot="1">
      <c r="A51" s="32"/>
      <c r="B51" s="137" t="str">
        <f>"TOTAL "&amp;B4&amp;" EXPENSES"</f>
        <v>TOTAL R&amp;D EXPENSES</v>
      </c>
      <c r="C51" s="136"/>
      <c r="D51" s="136"/>
      <c r="E51" s="135"/>
      <c r="F51" s="133">
        <f>F12+F18+F24+F31+F37+F43+F49</f>
        <v>46663.75</v>
      </c>
      <c r="G51" s="133">
        <f t="shared" ref="G51:AO51" si="58">G12+G18+G24+G31+G37+G43+G49</f>
        <v>30663.75</v>
      </c>
      <c r="H51" s="133">
        <f t="shared" si="58"/>
        <v>30663.75</v>
      </c>
      <c r="I51" s="133">
        <f t="shared" si="58"/>
        <v>30663.75</v>
      </c>
      <c r="J51" s="133">
        <f t="shared" si="58"/>
        <v>42762.5</v>
      </c>
      <c r="K51" s="133">
        <f t="shared" si="58"/>
        <v>39762.5</v>
      </c>
      <c r="L51" s="133">
        <f t="shared" si="58"/>
        <v>51366.875</v>
      </c>
      <c r="M51" s="133">
        <f t="shared" si="58"/>
        <v>48366.875</v>
      </c>
      <c r="N51" s="133">
        <f t="shared" si="58"/>
        <v>48366.875</v>
      </c>
      <c r="O51" s="133">
        <f t="shared" si="58"/>
        <v>61454.375000000007</v>
      </c>
      <c r="P51" s="133">
        <f t="shared" si="58"/>
        <v>58454.375000000007</v>
      </c>
      <c r="Q51" s="133">
        <f t="shared" si="58"/>
        <v>58454.375000000007</v>
      </c>
      <c r="R51" s="133">
        <f t="shared" si="58"/>
        <v>69077.287500000006</v>
      </c>
      <c r="S51" s="133">
        <f t="shared" si="58"/>
        <v>71176.037500000006</v>
      </c>
      <c r="T51" s="133">
        <f t="shared" si="58"/>
        <v>77308.537500000006</v>
      </c>
      <c r="U51" s="133">
        <f t="shared" si="58"/>
        <v>74308.537500000006</v>
      </c>
      <c r="V51" s="133">
        <f t="shared" si="58"/>
        <v>86674.25</v>
      </c>
      <c r="W51" s="133">
        <f t="shared" si="58"/>
        <v>83674.25</v>
      </c>
      <c r="X51" s="133">
        <f t="shared" si="58"/>
        <v>83926.381250000006</v>
      </c>
      <c r="Y51" s="133">
        <f t="shared" si="58"/>
        <v>83926.381250000006</v>
      </c>
      <c r="Z51" s="133">
        <f t="shared" si="58"/>
        <v>83926.381250000006</v>
      </c>
      <c r="AA51" s="133">
        <f t="shared" si="58"/>
        <v>84223.006250000006</v>
      </c>
      <c r="AB51" s="133">
        <f t="shared" si="58"/>
        <v>96321.756250000006</v>
      </c>
      <c r="AC51" s="133">
        <f t="shared" si="58"/>
        <v>93321.756250000006</v>
      </c>
      <c r="AD51" s="133">
        <f t="shared" si="58"/>
        <v>103321.75625000001</v>
      </c>
      <c r="AE51" s="133">
        <f t="shared" si="58"/>
        <v>106676.21875</v>
      </c>
      <c r="AF51" s="133">
        <f t="shared" si="58"/>
        <v>103854.19375000001</v>
      </c>
      <c r="AG51" s="133">
        <f t="shared" si="58"/>
        <v>103854.19375000001</v>
      </c>
      <c r="AH51" s="133">
        <f t="shared" si="58"/>
        <v>115231.15624999999</v>
      </c>
      <c r="AI51" s="133">
        <f t="shared" si="58"/>
        <v>112231.15624999999</v>
      </c>
      <c r="AJ51" s="133">
        <f t="shared" si="58"/>
        <v>112231.15624999999</v>
      </c>
      <c r="AK51" s="133">
        <f t="shared" si="58"/>
        <v>123341.15625</v>
      </c>
      <c r="AL51" s="133">
        <f t="shared" si="58"/>
        <v>120341.15625</v>
      </c>
      <c r="AM51" s="133">
        <f t="shared" si="58"/>
        <v>129473.65625</v>
      </c>
      <c r="AN51" s="133">
        <f t="shared" si="58"/>
        <v>126740.61874999999</v>
      </c>
      <c r="AO51" s="133">
        <f t="shared" si="58"/>
        <v>126740.61874999999</v>
      </c>
      <c r="AP51" s="17"/>
      <c r="AQ51" s="133">
        <f t="shared" ref="AQ51:BB51" si="59">AQ12+AQ18+AQ24+AQ31+AQ37+AQ43+AQ49</f>
        <v>107991.25</v>
      </c>
      <c r="AR51" s="133">
        <f t="shared" si="59"/>
        <v>113188.75</v>
      </c>
      <c r="AS51" s="133">
        <f t="shared" si="59"/>
        <v>148100.625</v>
      </c>
      <c r="AT51" s="133">
        <f t="shared" si="59"/>
        <v>188363.125</v>
      </c>
      <c r="AU51" s="133">
        <f t="shared" si="59"/>
        <v>217561.86249999999</v>
      </c>
      <c r="AV51" s="133">
        <f t="shared" si="59"/>
        <v>244657.03750000001</v>
      </c>
      <c r="AW51" s="133">
        <f t="shared" si="59"/>
        <v>251779.14374999999</v>
      </c>
      <c r="AX51" s="133">
        <f t="shared" si="59"/>
        <v>273866.51874999999</v>
      </c>
      <c r="AY51" s="133">
        <f t="shared" si="59"/>
        <v>313852.16875000001</v>
      </c>
      <c r="AZ51" s="133">
        <f t="shared" si="59"/>
        <v>331316.50624999998</v>
      </c>
      <c r="BA51" s="133">
        <f t="shared" si="59"/>
        <v>355913.46875</v>
      </c>
      <c r="BB51" s="133">
        <f t="shared" si="59"/>
        <v>382954.89374999999</v>
      </c>
      <c r="BC51" s="175"/>
      <c r="BD51" s="133">
        <f>BD12+BD18+BD24+BD31+BD37+BD43+BD49</f>
        <v>557643.75</v>
      </c>
      <c r="BE51" s="133">
        <f>BE12+BE18+BE24+BE31+BE37+BE43+BE49</f>
        <v>987864.5625</v>
      </c>
      <c r="BF51" s="133">
        <f>BF12+BF18+BF24+BF31+BF37+BF43+BF49</f>
        <v>1384037.0375000001</v>
      </c>
    </row>
    <row r="52" spans="1:58" s="83" customFormat="1" ht="12" customHeight="1" thickTop="1">
      <c r="A52" s="32"/>
      <c r="B52" s="130"/>
      <c r="C52" s="130"/>
      <c r="D52" s="130"/>
      <c r="E52" s="87"/>
      <c r="F52" s="88"/>
      <c r="G52" s="87"/>
      <c r="H52" s="87"/>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1"/>
      <c r="AQ52" s="86"/>
      <c r="AR52" s="86"/>
      <c r="AS52" s="86"/>
      <c r="AT52" s="86"/>
      <c r="AU52" s="86"/>
      <c r="AV52" s="86"/>
      <c r="AW52" s="86"/>
      <c r="AX52" s="86"/>
      <c r="BC52" s="147"/>
      <c r="BD52" s="174"/>
      <c r="BE52" s="1"/>
      <c r="BF52" s="1"/>
    </row>
    <row r="53" spans="1:58">
      <c r="BC53" s="147"/>
    </row>
    <row r="54" spans="1:58">
      <c r="BC54" s="147"/>
    </row>
    <row r="55" spans="1:58">
      <c r="BC55" s="147"/>
    </row>
    <row r="56" spans="1:58">
      <c r="BC56" s="147"/>
    </row>
    <row r="57" spans="1:58">
      <c r="BC57" s="147"/>
    </row>
    <row r="58" spans="1:58">
      <c r="BC58" s="147"/>
    </row>
  </sheetData>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7" max="1048575" man="1"/>
    <brk id="42" max="5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autoPageBreaks="0"/>
  </sheetPr>
  <dimension ref="A1:BF70"/>
  <sheetViews>
    <sheetView showGridLines="0" zoomScale="90" zoomScaleNormal="90" workbookViewId="0">
      <pane xSplit="5" ySplit="4" topLeftCell="F5" activePane="bottomRight" state="frozen"/>
      <selection pane="topRight"/>
      <selection pane="bottomLeft"/>
      <selection pane="bottomRight"/>
    </sheetView>
  </sheetViews>
  <sheetFormatPr defaultColWidth="12.54296875" defaultRowHeight="13"/>
  <cols>
    <col min="1" max="1" width="1.7265625" style="1" customWidth="1"/>
    <col min="2" max="2" width="17.453125" style="1" customWidth="1"/>
    <col min="3" max="3" width="15.26953125" style="1" customWidth="1"/>
    <col min="4" max="4" width="12.54296875" style="1" customWidth="1"/>
    <col min="5" max="5" width="12.1796875" style="1" customWidth="1"/>
    <col min="6" max="6" width="10.453125" style="3" customWidth="1"/>
    <col min="7" max="8" width="13.453125" style="1" bestFit="1" customWidth="1"/>
    <col min="9" max="9" width="13.453125" style="2" bestFit="1" customWidth="1"/>
    <col min="10" max="41" width="13.453125" style="1" bestFit="1" customWidth="1"/>
    <col min="42" max="42" width="1" style="1" customWidth="1"/>
    <col min="43" max="54" width="13.453125" style="1" bestFit="1" customWidth="1"/>
    <col min="55" max="55" width="3.26953125" style="1" customWidth="1"/>
    <col min="56" max="58" width="15" style="1" bestFit="1" customWidth="1"/>
    <col min="59" max="16384" width="12.54296875" style="1"/>
  </cols>
  <sheetData>
    <row r="1" spans="1:58" ht="17.5">
      <c r="B1" s="129" t="s">
        <v>109</v>
      </c>
      <c r="C1" s="125"/>
      <c r="D1" s="125"/>
      <c r="E1" s="125"/>
      <c r="F1" s="127"/>
      <c r="G1" s="125"/>
      <c r="H1" s="125"/>
      <c r="I1" s="126"/>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63"/>
      <c r="AQ1" s="125"/>
      <c r="AR1" s="125"/>
      <c r="AS1" s="125"/>
      <c r="AT1" s="125"/>
      <c r="AU1" s="125"/>
      <c r="AV1" s="125"/>
      <c r="AW1" s="125"/>
      <c r="AX1" s="125"/>
      <c r="AY1" s="125"/>
      <c r="AZ1" s="125"/>
      <c r="BA1" s="125"/>
      <c r="BB1" s="125"/>
      <c r="BC1" s="125"/>
      <c r="BD1" s="125"/>
      <c r="BE1" s="125"/>
      <c r="BF1" s="125"/>
    </row>
    <row r="2" spans="1:58" ht="17.5">
      <c r="B2" s="162"/>
    </row>
    <row r="3" spans="1:58" ht="13.5" thickBot="1">
      <c r="B3" s="121"/>
      <c r="C3" s="120"/>
      <c r="D3" s="120"/>
    </row>
    <row r="4" spans="1:58" ht="13.5" thickBot="1">
      <c r="A4" s="32" t="s">
        <v>0</v>
      </c>
      <c r="B4" s="161" t="str">
        <f>Staffing!B87</f>
        <v>G&amp;A</v>
      </c>
      <c r="C4" s="160"/>
      <c r="D4" s="160"/>
      <c r="E4" s="117"/>
      <c r="F4" s="116">
        <f>'Model &amp; Metrics'!H$4</f>
        <v>43831</v>
      </c>
      <c r="G4" s="116">
        <f>'Model &amp; Metrics'!I$4</f>
        <v>43890</v>
      </c>
      <c r="H4" s="116">
        <f>'Model &amp; Metrics'!J$4</f>
        <v>43921</v>
      </c>
      <c r="I4" s="116">
        <f>'Model &amp; Metrics'!K$4</f>
        <v>43951</v>
      </c>
      <c r="J4" s="116">
        <f>'Model &amp; Metrics'!L$4</f>
        <v>43982</v>
      </c>
      <c r="K4" s="116">
        <f>'Model &amp; Metrics'!M$4</f>
        <v>44012</v>
      </c>
      <c r="L4" s="116">
        <f>'Model &amp; Metrics'!N$4</f>
        <v>44043</v>
      </c>
      <c r="M4" s="116">
        <f>'Model &amp; Metrics'!O$4</f>
        <v>44074</v>
      </c>
      <c r="N4" s="116">
        <f>'Model &amp; Metrics'!P$4</f>
        <v>44104</v>
      </c>
      <c r="O4" s="116">
        <f>'Model &amp; Metrics'!Q$4</f>
        <v>44135</v>
      </c>
      <c r="P4" s="116">
        <f>'Model &amp; Metrics'!R$4</f>
        <v>44165</v>
      </c>
      <c r="Q4" s="116">
        <f>'Model &amp; Metrics'!S$4</f>
        <v>44196</v>
      </c>
      <c r="R4" s="116">
        <f>'Model &amp; Metrics'!T$4</f>
        <v>44227</v>
      </c>
      <c r="S4" s="116">
        <f>'Model &amp; Metrics'!U$4</f>
        <v>44255</v>
      </c>
      <c r="T4" s="116">
        <f>'Model &amp; Metrics'!V$4</f>
        <v>44286</v>
      </c>
      <c r="U4" s="116">
        <f>'Model &amp; Metrics'!W$4</f>
        <v>44316</v>
      </c>
      <c r="V4" s="116">
        <f>'Model &amp; Metrics'!X$4</f>
        <v>44347</v>
      </c>
      <c r="W4" s="116">
        <f>'Model &amp; Metrics'!Y$4</f>
        <v>44377</v>
      </c>
      <c r="X4" s="116">
        <f>'Model &amp; Metrics'!Z$4</f>
        <v>44408</v>
      </c>
      <c r="Y4" s="116">
        <f>'Model &amp; Metrics'!AA$4</f>
        <v>44439</v>
      </c>
      <c r="Z4" s="116">
        <f>'Model &amp; Metrics'!AB$4</f>
        <v>44469</v>
      </c>
      <c r="AA4" s="116">
        <f>'Model &amp; Metrics'!AC$4</f>
        <v>44500</v>
      </c>
      <c r="AB4" s="116">
        <f>'Model &amp; Metrics'!AD$4</f>
        <v>44530</v>
      </c>
      <c r="AC4" s="116">
        <f>'Model &amp; Metrics'!AE$4</f>
        <v>44561</v>
      </c>
      <c r="AD4" s="116">
        <f>'Model &amp; Metrics'!AF$4</f>
        <v>44592</v>
      </c>
      <c r="AE4" s="116">
        <f>'Model &amp; Metrics'!AG$4</f>
        <v>44620</v>
      </c>
      <c r="AF4" s="116">
        <f>'Model &amp; Metrics'!AH$4</f>
        <v>44651</v>
      </c>
      <c r="AG4" s="116">
        <f>'Model &amp; Metrics'!AI$4</f>
        <v>44681</v>
      </c>
      <c r="AH4" s="116">
        <f>'Model &amp; Metrics'!AJ$4</f>
        <v>44712</v>
      </c>
      <c r="AI4" s="116">
        <f>'Model &amp; Metrics'!AK$4</f>
        <v>44742</v>
      </c>
      <c r="AJ4" s="116">
        <f>'Model &amp; Metrics'!AL$4</f>
        <v>44773</v>
      </c>
      <c r="AK4" s="116">
        <f>'Model &amp; Metrics'!AM$4</f>
        <v>44804</v>
      </c>
      <c r="AL4" s="116">
        <f>'Model &amp; Metrics'!AN$4</f>
        <v>44834</v>
      </c>
      <c r="AM4" s="116">
        <f>'Model &amp; Metrics'!AO$4</f>
        <v>44865</v>
      </c>
      <c r="AN4" s="116">
        <f>'Model &amp; Metrics'!AP$4</f>
        <v>44895</v>
      </c>
      <c r="AO4" s="116">
        <f>'Model &amp; Metrics'!AQ$4</f>
        <v>44926</v>
      </c>
      <c r="AQ4" s="173" t="str">
        <f>'Model &amp; Metrics'!AS4</f>
        <v>Q120</v>
      </c>
      <c r="AR4" s="173" t="str">
        <f>'Model &amp; Metrics'!AT4</f>
        <v>Q220</v>
      </c>
      <c r="AS4" s="173" t="str">
        <f>'Model &amp; Metrics'!AU4</f>
        <v>Q320</v>
      </c>
      <c r="AT4" s="173" t="str">
        <f>'Model &amp; Metrics'!AV4</f>
        <v>Q420</v>
      </c>
      <c r="AU4" s="173" t="str">
        <f>'Model &amp; Metrics'!AW4</f>
        <v>Q121</v>
      </c>
      <c r="AV4" s="173" t="str">
        <f>'Model &amp; Metrics'!AX4</f>
        <v>Q221</v>
      </c>
      <c r="AW4" s="173" t="str">
        <f>'Model &amp; Metrics'!AY4</f>
        <v>Q321</v>
      </c>
      <c r="AX4" s="173" t="str">
        <f>'Model &amp; Metrics'!AZ4</f>
        <v>Q421</v>
      </c>
      <c r="AY4" s="173" t="str">
        <f>'Model &amp; Metrics'!BA4</f>
        <v>Q122</v>
      </c>
      <c r="AZ4" s="173" t="str">
        <f>'Model &amp; Metrics'!BB4</f>
        <v>Q222</v>
      </c>
      <c r="BA4" s="173" t="str">
        <f>'Model &amp; Metrics'!BC4</f>
        <v>Q322</v>
      </c>
      <c r="BB4" s="173" t="str">
        <f>'Model &amp; Metrics'!BD4</f>
        <v>Q422</v>
      </c>
      <c r="BC4" s="154"/>
      <c r="BD4" s="158">
        <f>'Model &amp; Metrics'!BF4</f>
        <v>2020</v>
      </c>
      <c r="BE4" s="158">
        <f>'Model &amp; Metrics'!BG4</f>
        <v>2021</v>
      </c>
      <c r="BF4" s="158">
        <f>'Model &amp; Metrics'!BH4</f>
        <v>2022</v>
      </c>
    </row>
    <row r="5" spans="1:58">
      <c r="C5" s="143"/>
      <c r="D5" s="143"/>
      <c r="E5" s="143"/>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Q5" s="147"/>
      <c r="AR5" s="147"/>
      <c r="AS5" s="147"/>
      <c r="AT5" s="147"/>
      <c r="AU5" s="147"/>
      <c r="AV5" s="147"/>
      <c r="AW5" s="147"/>
      <c r="AX5" s="147"/>
      <c r="BD5" s="155"/>
      <c r="BE5" s="155"/>
      <c r="BF5" s="155"/>
    </row>
    <row r="6" spans="1:58">
      <c r="B6" s="1" t="s">
        <v>72</v>
      </c>
      <c r="C6" s="143"/>
      <c r="D6" s="143"/>
      <c r="E6" s="143"/>
      <c r="F6" s="147">
        <f>Staffing!H104</f>
        <v>3</v>
      </c>
      <c r="G6" s="147">
        <f>Staffing!I104</f>
        <v>3</v>
      </c>
      <c r="H6" s="147">
        <f>Staffing!J104</f>
        <v>3</v>
      </c>
      <c r="I6" s="147">
        <f>Staffing!K104</f>
        <v>3</v>
      </c>
      <c r="J6" s="147">
        <f>Staffing!L104</f>
        <v>4</v>
      </c>
      <c r="K6" s="147">
        <f>Staffing!M104</f>
        <v>4</v>
      </c>
      <c r="L6" s="147">
        <f>Staffing!N104</f>
        <v>4</v>
      </c>
      <c r="M6" s="147">
        <f>Staffing!O104</f>
        <v>4</v>
      </c>
      <c r="N6" s="147">
        <f>Staffing!P104</f>
        <v>4</v>
      </c>
      <c r="O6" s="147">
        <f>Staffing!Q104</f>
        <v>4</v>
      </c>
      <c r="P6" s="147">
        <f>Staffing!R104</f>
        <v>4</v>
      </c>
      <c r="Q6" s="147">
        <f>Staffing!S104</f>
        <v>4</v>
      </c>
      <c r="R6" s="147">
        <f>Staffing!T104</f>
        <v>5</v>
      </c>
      <c r="S6" s="147">
        <f>Staffing!U104</f>
        <v>5</v>
      </c>
      <c r="T6" s="147">
        <f>Staffing!V104</f>
        <v>5</v>
      </c>
      <c r="U6" s="147">
        <f>Staffing!W104</f>
        <v>5</v>
      </c>
      <c r="V6" s="147">
        <f>Staffing!X104</f>
        <v>5</v>
      </c>
      <c r="W6" s="147">
        <f>Staffing!Y104</f>
        <v>5</v>
      </c>
      <c r="X6" s="147">
        <f>Staffing!Z104</f>
        <v>6</v>
      </c>
      <c r="Y6" s="147">
        <f>Staffing!AA104</f>
        <v>6</v>
      </c>
      <c r="Z6" s="147">
        <f>Staffing!AB104</f>
        <v>6</v>
      </c>
      <c r="AA6" s="147">
        <f>Staffing!AC104</f>
        <v>6</v>
      </c>
      <c r="AB6" s="147">
        <f>Staffing!AD104</f>
        <v>6</v>
      </c>
      <c r="AC6" s="147">
        <f>Staffing!AE104</f>
        <v>6</v>
      </c>
      <c r="AD6" s="147">
        <f>Staffing!AF104</f>
        <v>6</v>
      </c>
      <c r="AE6" s="147">
        <f>Staffing!AG104</f>
        <v>6</v>
      </c>
      <c r="AF6" s="147">
        <f>Staffing!AH104</f>
        <v>6</v>
      </c>
      <c r="AG6" s="147">
        <f>Staffing!AI104</f>
        <v>6</v>
      </c>
      <c r="AH6" s="147">
        <f>Staffing!AJ104</f>
        <v>6</v>
      </c>
      <c r="AI6" s="147">
        <f>Staffing!AK104</f>
        <v>6</v>
      </c>
      <c r="AJ6" s="147">
        <f>Staffing!AL104</f>
        <v>7</v>
      </c>
      <c r="AK6" s="147">
        <f>Staffing!AM104</f>
        <v>7</v>
      </c>
      <c r="AL6" s="147">
        <f>Staffing!AN104</f>
        <v>7</v>
      </c>
      <c r="AM6" s="147">
        <f>Staffing!AO104</f>
        <v>7</v>
      </c>
      <c r="AN6" s="147">
        <f>Staffing!AP104</f>
        <v>7</v>
      </c>
      <c r="AO6" s="147">
        <f>Staffing!AQ104</f>
        <v>7</v>
      </c>
      <c r="AQ6" s="147">
        <f>H6</f>
        <v>3</v>
      </c>
      <c r="AR6" s="147">
        <f>K6</f>
        <v>4</v>
      </c>
      <c r="AS6" s="147">
        <f>N6</f>
        <v>4</v>
      </c>
      <c r="AT6" s="147">
        <f>Q6</f>
        <v>4</v>
      </c>
      <c r="AU6" s="147">
        <f>T6</f>
        <v>5</v>
      </c>
      <c r="AV6" s="147">
        <f>W6</f>
        <v>5</v>
      </c>
      <c r="AW6" s="147">
        <f>Z6</f>
        <v>6</v>
      </c>
      <c r="AX6" s="147">
        <f>AC6</f>
        <v>6</v>
      </c>
      <c r="AY6" s="147">
        <f>AF6</f>
        <v>6</v>
      </c>
      <c r="AZ6" s="147">
        <f>AI6</f>
        <v>6</v>
      </c>
      <c r="BA6" s="147">
        <f>+AL6</f>
        <v>7</v>
      </c>
      <c r="BB6" s="147">
        <f>+AO6</f>
        <v>7</v>
      </c>
      <c r="BC6" s="154"/>
      <c r="BD6" s="171">
        <f>AT6</f>
        <v>4</v>
      </c>
      <c r="BE6" s="171">
        <f>AX6</f>
        <v>6</v>
      </c>
      <c r="BF6" s="171">
        <f>BB6</f>
        <v>7</v>
      </c>
    </row>
    <row r="7" spans="1:58">
      <c r="C7" s="143"/>
      <c r="D7" s="143"/>
      <c r="E7" s="143"/>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Q7" s="147"/>
      <c r="AR7" s="147"/>
      <c r="AS7" s="147"/>
      <c r="AT7" s="147"/>
      <c r="AU7" s="147"/>
      <c r="AV7" s="147"/>
      <c r="AW7" s="147"/>
      <c r="AX7" s="147"/>
      <c r="BD7" s="171"/>
      <c r="BE7" s="171"/>
      <c r="BF7" s="171"/>
    </row>
    <row r="8" spans="1:58">
      <c r="B8" s="4" t="str">
        <f>Sales!$B$8</f>
        <v>PAYROLL</v>
      </c>
      <c r="C8" s="143"/>
      <c r="D8" s="143"/>
      <c r="E8" s="143"/>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Q8" s="147"/>
      <c r="AR8" s="147"/>
      <c r="AS8" s="147"/>
      <c r="AT8" s="147"/>
      <c r="AU8" s="147"/>
      <c r="AV8" s="147"/>
      <c r="AW8" s="147"/>
      <c r="AX8" s="147"/>
      <c r="BD8" s="171"/>
      <c r="BE8" s="171"/>
      <c r="BF8" s="171"/>
    </row>
    <row r="9" spans="1:58">
      <c r="B9" s="144" t="s">
        <v>70</v>
      </c>
      <c r="C9" s="143"/>
      <c r="D9" s="143"/>
      <c r="E9" s="143"/>
      <c r="F9" s="147">
        <f>Staffing!H105</f>
        <v>29166.666666666668</v>
      </c>
      <c r="G9" s="147">
        <f>Staffing!I105</f>
        <v>29166.666666666668</v>
      </c>
      <c r="H9" s="147">
        <f>Staffing!J105</f>
        <v>29166.666666666668</v>
      </c>
      <c r="I9" s="147">
        <f>Staffing!K105</f>
        <v>29166.666666666668</v>
      </c>
      <c r="J9" s="147">
        <f>Staffing!L105</f>
        <v>32500</v>
      </c>
      <c r="K9" s="147">
        <f>Staffing!M105</f>
        <v>32500</v>
      </c>
      <c r="L9" s="147">
        <f>Staffing!N105</f>
        <v>32500</v>
      </c>
      <c r="M9" s="147">
        <f>Staffing!O105</f>
        <v>32500</v>
      </c>
      <c r="N9" s="147">
        <f>Staffing!P105</f>
        <v>32500</v>
      </c>
      <c r="O9" s="147">
        <f>Staffing!Q105</f>
        <v>32500</v>
      </c>
      <c r="P9" s="147">
        <f>Staffing!R105</f>
        <v>32500</v>
      </c>
      <c r="Q9" s="147">
        <f>Staffing!S105</f>
        <v>32500</v>
      </c>
      <c r="R9" s="147">
        <f>Staffing!T105</f>
        <v>43375.000000000007</v>
      </c>
      <c r="S9" s="147">
        <f>Staffing!U105</f>
        <v>43375.000000000007</v>
      </c>
      <c r="T9" s="147">
        <f>Staffing!V105</f>
        <v>43375.000000000007</v>
      </c>
      <c r="U9" s="147">
        <f>Staffing!W105</f>
        <v>43375.000000000007</v>
      </c>
      <c r="V9" s="147">
        <f>Staffing!X105</f>
        <v>43475.000000000007</v>
      </c>
      <c r="W9" s="147">
        <f>Staffing!Y105</f>
        <v>43475.000000000007</v>
      </c>
      <c r="X9" s="147">
        <f>Staffing!Z105</f>
        <v>47641.666666666672</v>
      </c>
      <c r="Y9" s="147">
        <f>Staffing!AA105</f>
        <v>47641.666666666672</v>
      </c>
      <c r="Z9" s="147">
        <f>Staffing!AB105</f>
        <v>47641.666666666672</v>
      </c>
      <c r="AA9" s="147">
        <f>Staffing!AC105</f>
        <v>47641.666666666672</v>
      </c>
      <c r="AB9" s="147">
        <f>Staffing!AD105</f>
        <v>47641.666666666672</v>
      </c>
      <c r="AC9" s="147">
        <f>Staffing!AE105</f>
        <v>47641.666666666672</v>
      </c>
      <c r="AD9" s="147">
        <f>Staffing!AF105</f>
        <v>47941.666666666672</v>
      </c>
      <c r="AE9" s="147">
        <f>Staffing!AG105</f>
        <v>47941.666666666672</v>
      </c>
      <c r="AF9" s="147">
        <f>Staffing!AH105</f>
        <v>47941.666666666672</v>
      </c>
      <c r="AG9" s="147">
        <f>Staffing!AI105</f>
        <v>47941.666666666672</v>
      </c>
      <c r="AH9" s="147">
        <f>Staffing!AJ105</f>
        <v>47941.666666666672</v>
      </c>
      <c r="AI9" s="147">
        <f>Staffing!AK105</f>
        <v>47941.666666666672</v>
      </c>
      <c r="AJ9" s="147">
        <f>Staffing!AL105</f>
        <v>53900.000000000007</v>
      </c>
      <c r="AK9" s="147">
        <f>Staffing!AM105</f>
        <v>53900.000000000007</v>
      </c>
      <c r="AL9" s="147">
        <f>Staffing!AN105</f>
        <v>53900.000000000007</v>
      </c>
      <c r="AM9" s="147">
        <f>Staffing!AO105</f>
        <v>53900.000000000007</v>
      </c>
      <c r="AN9" s="147">
        <f>Staffing!AP105</f>
        <v>53900.000000000007</v>
      </c>
      <c r="AO9" s="147">
        <f>Staffing!AQ105</f>
        <v>53900.000000000007</v>
      </c>
      <c r="AQ9" s="147">
        <f>SUM(F9:H9)</f>
        <v>87500</v>
      </c>
      <c r="AR9" s="147">
        <f>SUM(I9:K9)</f>
        <v>94166.666666666672</v>
      </c>
      <c r="AS9" s="147">
        <f>SUM(L9:N9)</f>
        <v>97500</v>
      </c>
      <c r="AT9" s="147">
        <f>SUM(O9:Q9)</f>
        <v>97500</v>
      </c>
      <c r="AU9" s="147">
        <f>SUM(R9:T9)</f>
        <v>130125.00000000003</v>
      </c>
      <c r="AV9" s="147">
        <f>SUM(U9:W9)</f>
        <v>130325.00000000003</v>
      </c>
      <c r="AW9" s="147">
        <f>SUM(X9:Z9)</f>
        <v>142925</v>
      </c>
      <c r="AX9" s="147">
        <f>SUM(AA9:AC9)</f>
        <v>142925</v>
      </c>
      <c r="AY9" s="147">
        <f>SUM(AD9:AF9)</f>
        <v>143825</v>
      </c>
      <c r="AZ9" s="147">
        <f>SUM(AG9:AI9)</f>
        <v>143825</v>
      </c>
      <c r="BA9" s="147">
        <f>SUM(AJ9:AL9)</f>
        <v>161700.00000000003</v>
      </c>
      <c r="BB9" s="147">
        <f>SUM(AM9:AO9)</f>
        <v>161700.00000000003</v>
      </c>
      <c r="BD9" s="171">
        <f>SUM(AQ9:AT9)</f>
        <v>376666.66666666669</v>
      </c>
      <c r="BE9" s="171">
        <f>SUM(AU9:AX9)</f>
        <v>546300</v>
      </c>
      <c r="BF9" s="171">
        <f>SUM(AY9:BB9)</f>
        <v>611050</v>
      </c>
    </row>
    <row r="10" spans="1:58">
      <c r="B10" s="144" t="s">
        <v>69</v>
      </c>
      <c r="C10" s="143"/>
      <c r="D10" s="143"/>
      <c r="E10" s="143"/>
      <c r="F10" s="147">
        <f>Staffing!H106+Staffing!H107</f>
        <v>5439.5833333333339</v>
      </c>
      <c r="G10" s="147">
        <f>Staffing!I106+Staffing!I107</f>
        <v>5439.5833333333339</v>
      </c>
      <c r="H10" s="147">
        <f>Staffing!J106+Staffing!J107</f>
        <v>5439.5833333333339</v>
      </c>
      <c r="I10" s="147">
        <f>Staffing!K106+Staffing!K107</f>
        <v>5439.5833333333339</v>
      </c>
      <c r="J10" s="147">
        <f>Staffing!L106+Staffing!L107</f>
        <v>6061.25</v>
      </c>
      <c r="K10" s="147">
        <f>Staffing!M106+Staffing!M107</f>
        <v>6061.25</v>
      </c>
      <c r="L10" s="147">
        <f>Staffing!N106+Staffing!N107</f>
        <v>6061.25</v>
      </c>
      <c r="M10" s="147">
        <f>Staffing!O106+Staffing!O107</f>
        <v>6061.25</v>
      </c>
      <c r="N10" s="147">
        <f>Staffing!P106+Staffing!P107</f>
        <v>6061.25</v>
      </c>
      <c r="O10" s="147">
        <f>Staffing!Q106+Staffing!Q107</f>
        <v>6061.25</v>
      </c>
      <c r="P10" s="147">
        <f>Staffing!R106+Staffing!R107</f>
        <v>6061.25</v>
      </c>
      <c r="Q10" s="147">
        <f>Staffing!S106+Staffing!S107</f>
        <v>6061.25</v>
      </c>
      <c r="R10" s="147">
        <f>Staffing!T106+Staffing!T107</f>
        <v>8089.4375000000018</v>
      </c>
      <c r="S10" s="147">
        <f>Staffing!U106+Staffing!U107</f>
        <v>8089.4375000000018</v>
      </c>
      <c r="T10" s="147">
        <f>Staffing!V106+Staffing!V107</f>
        <v>8089.4375000000018</v>
      </c>
      <c r="U10" s="147">
        <f>Staffing!W106+Staffing!W107</f>
        <v>8089.4375000000018</v>
      </c>
      <c r="V10" s="147">
        <f>Staffing!X106+Staffing!X107</f>
        <v>8108.0875000000015</v>
      </c>
      <c r="W10" s="147">
        <f>Staffing!Y106+Staffing!Y107</f>
        <v>8108.0875000000015</v>
      </c>
      <c r="X10" s="147">
        <f>Staffing!Z106+Staffing!Z107</f>
        <v>8885.1708333333336</v>
      </c>
      <c r="Y10" s="147">
        <f>Staffing!AA106+Staffing!AA107</f>
        <v>8885.1708333333336</v>
      </c>
      <c r="Z10" s="147">
        <f>Staffing!AB106+Staffing!AB107</f>
        <v>8885.1708333333336</v>
      </c>
      <c r="AA10" s="147">
        <f>Staffing!AC106+Staffing!AC107</f>
        <v>8885.1708333333336</v>
      </c>
      <c r="AB10" s="147">
        <f>Staffing!AD106+Staffing!AD107</f>
        <v>8885.1708333333336</v>
      </c>
      <c r="AC10" s="147">
        <f>Staffing!AE106+Staffing!AE107</f>
        <v>8885.1708333333336</v>
      </c>
      <c r="AD10" s="147">
        <f>Staffing!AF106+Staffing!AF107</f>
        <v>8941.1208333333343</v>
      </c>
      <c r="AE10" s="147">
        <f>Staffing!AG106+Staffing!AG107</f>
        <v>8941.1208333333343</v>
      </c>
      <c r="AF10" s="147">
        <f>Staffing!AH106+Staffing!AH107</f>
        <v>8941.1208333333343</v>
      </c>
      <c r="AG10" s="147">
        <f>Staffing!AI106+Staffing!AI107</f>
        <v>8941.1208333333343</v>
      </c>
      <c r="AH10" s="147">
        <f>Staffing!AJ106+Staffing!AJ107</f>
        <v>8941.1208333333343</v>
      </c>
      <c r="AI10" s="147">
        <f>Staffing!AK106+Staffing!AK107</f>
        <v>8941.1208333333343</v>
      </c>
      <c r="AJ10" s="147">
        <f>Staffing!AL106+Staffing!AL107</f>
        <v>10052.350000000002</v>
      </c>
      <c r="AK10" s="147">
        <f>Staffing!AM106+Staffing!AM107</f>
        <v>10052.350000000002</v>
      </c>
      <c r="AL10" s="147">
        <f>Staffing!AN106+Staffing!AN107</f>
        <v>10052.350000000002</v>
      </c>
      <c r="AM10" s="147">
        <f>Staffing!AO106+Staffing!AO107</f>
        <v>10052.350000000002</v>
      </c>
      <c r="AN10" s="147">
        <f>Staffing!AP106+Staffing!AP107</f>
        <v>10052.350000000002</v>
      </c>
      <c r="AO10" s="147">
        <f>Staffing!AQ106+Staffing!AQ107</f>
        <v>10052.350000000002</v>
      </c>
      <c r="AQ10" s="147">
        <f>SUM(F10:H10)</f>
        <v>16318.750000000002</v>
      </c>
      <c r="AR10" s="147">
        <f>SUM(I10:K10)</f>
        <v>17562.083333333336</v>
      </c>
      <c r="AS10" s="147">
        <f>SUM(L10:N10)</f>
        <v>18183.75</v>
      </c>
      <c r="AT10" s="147">
        <f>SUM(O10:Q10)</f>
        <v>18183.75</v>
      </c>
      <c r="AU10" s="147">
        <f>SUM(R10:T10)</f>
        <v>24268.312500000007</v>
      </c>
      <c r="AV10" s="147">
        <f>SUM(U10:W10)</f>
        <v>24305.612500000003</v>
      </c>
      <c r="AW10" s="147">
        <f>SUM(X10:Z10)</f>
        <v>26655.512500000001</v>
      </c>
      <c r="AX10" s="147">
        <f>SUM(AA10:AC10)</f>
        <v>26655.512500000001</v>
      </c>
      <c r="AY10" s="147">
        <f>SUM(AD10:AF10)</f>
        <v>26823.362500000003</v>
      </c>
      <c r="AZ10" s="147">
        <f>SUM(AG10:AI10)</f>
        <v>26823.362500000003</v>
      </c>
      <c r="BA10" s="147">
        <f>SUM(AJ10:AL10)</f>
        <v>30157.050000000007</v>
      </c>
      <c r="BB10" s="147">
        <f>SUM(AM10:AO10)</f>
        <v>30157.050000000007</v>
      </c>
      <c r="BD10" s="171">
        <f>SUM(AQ10:AT10)</f>
        <v>70248.333333333343</v>
      </c>
      <c r="BE10" s="171">
        <f>SUM(AU10:AX10)</f>
        <v>101884.95000000001</v>
      </c>
      <c r="BF10" s="171">
        <f>SUM(AY10:BB10)</f>
        <v>113960.82500000001</v>
      </c>
    </row>
    <row r="11" spans="1:58" ht="6" customHeight="1">
      <c r="B11" s="144"/>
      <c r="C11" s="143"/>
      <c r="D11" s="143"/>
      <c r="E11" s="143"/>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Q11" s="142"/>
      <c r="AR11" s="142"/>
      <c r="AS11" s="142"/>
      <c r="AT11" s="142"/>
      <c r="AU11" s="142"/>
      <c r="AV11" s="142"/>
      <c r="AW11" s="142"/>
      <c r="AX11" s="142"/>
      <c r="AY11" s="147"/>
      <c r="AZ11" s="147"/>
      <c r="BA11" s="147"/>
      <c r="BB11" s="147"/>
      <c r="BD11" s="170"/>
      <c r="BE11" s="170"/>
      <c r="BF11" s="170"/>
    </row>
    <row r="12" spans="1:58">
      <c r="B12" s="140" t="str">
        <f>"TOTAL "&amp;B8</f>
        <v>TOTAL PAYROLL</v>
      </c>
      <c r="C12" s="139"/>
      <c r="D12" s="139"/>
      <c r="E12" s="139"/>
      <c r="F12" s="138">
        <f t="shared" ref="F12:AO12" si="0">SUM(F9:F11)</f>
        <v>34606.25</v>
      </c>
      <c r="G12" s="138">
        <f t="shared" si="0"/>
        <v>34606.25</v>
      </c>
      <c r="H12" s="138">
        <f t="shared" si="0"/>
        <v>34606.25</v>
      </c>
      <c r="I12" s="138">
        <f t="shared" si="0"/>
        <v>34606.25</v>
      </c>
      <c r="J12" s="138">
        <f t="shared" si="0"/>
        <v>38561.25</v>
      </c>
      <c r="K12" s="138">
        <f t="shared" si="0"/>
        <v>38561.25</v>
      </c>
      <c r="L12" s="138">
        <f t="shared" si="0"/>
        <v>38561.25</v>
      </c>
      <c r="M12" s="138">
        <f t="shared" si="0"/>
        <v>38561.25</v>
      </c>
      <c r="N12" s="138">
        <f t="shared" si="0"/>
        <v>38561.25</v>
      </c>
      <c r="O12" s="138">
        <f t="shared" si="0"/>
        <v>38561.25</v>
      </c>
      <c r="P12" s="138">
        <f t="shared" si="0"/>
        <v>38561.25</v>
      </c>
      <c r="Q12" s="138">
        <f t="shared" si="0"/>
        <v>38561.25</v>
      </c>
      <c r="R12" s="138">
        <f t="shared" si="0"/>
        <v>51464.437500000007</v>
      </c>
      <c r="S12" s="138">
        <f t="shared" si="0"/>
        <v>51464.437500000007</v>
      </c>
      <c r="T12" s="138">
        <f t="shared" si="0"/>
        <v>51464.437500000007</v>
      </c>
      <c r="U12" s="138">
        <f t="shared" si="0"/>
        <v>51464.437500000007</v>
      </c>
      <c r="V12" s="138">
        <f t="shared" si="0"/>
        <v>51583.087500000009</v>
      </c>
      <c r="W12" s="138">
        <f t="shared" si="0"/>
        <v>51583.087500000009</v>
      </c>
      <c r="X12" s="138">
        <f t="shared" si="0"/>
        <v>56526.837500000009</v>
      </c>
      <c r="Y12" s="138">
        <f t="shared" si="0"/>
        <v>56526.837500000009</v>
      </c>
      <c r="Z12" s="138">
        <f t="shared" si="0"/>
        <v>56526.837500000009</v>
      </c>
      <c r="AA12" s="138">
        <f t="shared" si="0"/>
        <v>56526.837500000009</v>
      </c>
      <c r="AB12" s="138">
        <f t="shared" si="0"/>
        <v>56526.837500000009</v>
      </c>
      <c r="AC12" s="138">
        <f t="shared" si="0"/>
        <v>56526.837500000009</v>
      </c>
      <c r="AD12" s="138">
        <f t="shared" si="0"/>
        <v>56882.787500000006</v>
      </c>
      <c r="AE12" s="138">
        <f t="shared" si="0"/>
        <v>56882.787500000006</v>
      </c>
      <c r="AF12" s="138">
        <f t="shared" si="0"/>
        <v>56882.787500000006</v>
      </c>
      <c r="AG12" s="138">
        <f t="shared" si="0"/>
        <v>56882.787500000006</v>
      </c>
      <c r="AH12" s="138">
        <f t="shared" si="0"/>
        <v>56882.787500000006</v>
      </c>
      <c r="AI12" s="138">
        <f t="shared" si="0"/>
        <v>56882.787500000006</v>
      </c>
      <c r="AJ12" s="138">
        <f t="shared" si="0"/>
        <v>63952.350000000006</v>
      </c>
      <c r="AK12" s="138">
        <f t="shared" si="0"/>
        <v>63952.350000000006</v>
      </c>
      <c r="AL12" s="138">
        <f t="shared" si="0"/>
        <v>63952.350000000006</v>
      </c>
      <c r="AM12" s="138">
        <f t="shared" si="0"/>
        <v>63952.350000000006</v>
      </c>
      <c r="AN12" s="138">
        <f t="shared" si="0"/>
        <v>63952.350000000006</v>
      </c>
      <c r="AO12" s="138">
        <f t="shared" si="0"/>
        <v>63952.350000000006</v>
      </c>
      <c r="AQ12" s="138">
        <f>SUM(AQ9:AQ11)</f>
        <v>103818.75</v>
      </c>
      <c r="AR12" s="138">
        <f>SUM(AR9:AR11)</f>
        <v>111728.75</v>
      </c>
      <c r="AS12" s="138">
        <f>SUM(L12:N12)</f>
        <v>115683.75</v>
      </c>
      <c r="AT12" s="138">
        <f>SUM(O12:Q12)</f>
        <v>115683.75</v>
      </c>
      <c r="AU12" s="138">
        <f t="shared" ref="AU12:BB12" si="1">SUM(AU9:AU11)</f>
        <v>154393.31250000003</v>
      </c>
      <c r="AV12" s="138">
        <f t="shared" si="1"/>
        <v>154630.61250000005</v>
      </c>
      <c r="AW12" s="138">
        <f t="shared" si="1"/>
        <v>169580.51250000001</v>
      </c>
      <c r="AX12" s="138">
        <f t="shared" si="1"/>
        <v>169580.51250000001</v>
      </c>
      <c r="AY12" s="138">
        <f t="shared" si="1"/>
        <v>170648.36249999999</v>
      </c>
      <c r="AZ12" s="138">
        <f t="shared" si="1"/>
        <v>170648.36249999999</v>
      </c>
      <c r="BA12" s="138">
        <f t="shared" si="1"/>
        <v>191857.05000000005</v>
      </c>
      <c r="BB12" s="138">
        <f t="shared" si="1"/>
        <v>191857.05000000005</v>
      </c>
      <c r="BD12" s="169">
        <f>SUM(AQ12:AT12)</f>
        <v>446915</v>
      </c>
      <c r="BE12" s="169">
        <f>SUM(AU12:AX12)</f>
        <v>648184.95000000007</v>
      </c>
      <c r="BF12" s="169">
        <f>SUM(AY12:BB12)</f>
        <v>725010.82500000007</v>
      </c>
    </row>
    <row r="13" spans="1:58">
      <c r="C13" s="143"/>
      <c r="D13" s="143"/>
      <c r="E13" s="143"/>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Q13" s="147"/>
      <c r="AR13" s="147"/>
      <c r="AS13" s="147"/>
      <c r="AT13" s="147"/>
      <c r="AU13" s="147"/>
      <c r="AV13" s="147"/>
      <c r="AW13" s="147"/>
      <c r="AX13" s="147"/>
      <c r="AY13" s="147"/>
      <c r="AZ13" s="147"/>
      <c r="BA13" s="147"/>
      <c r="BB13" s="147"/>
      <c r="BD13" s="171"/>
      <c r="BE13" s="171"/>
      <c r="BF13" s="171"/>
    </row>
    <row r="14" spans="1:58">
      <c r="B14" s="4" t="s">
        <v>67</v>
      </c>
      <c r="C14" s="143"/>
      <c r="D14" s="143"/>
      <c r="E14" s="143"/>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Q14" s="147"/>
      <c r="AR14" s="147"/>
      <c r="AS14" s="147"/>
      <c r="AT14" s="147"/>
      <c r="AU14" s="147"/>
      <c r="AV14" s="147"/>
      <c r="AW14" s="147"/>
      <c r="AX14" s="147"/>
      <c r="AY14" s="147"/>
      <c r="AZ14" s="147"/>
      <c r="BA14" s="147"/>
      <c r="BB14" s="147"/>
      <c r="BD14" s="171"/>
      <c r="BE14" s="171"/>
      <c r="BF14" s="171"/>
    </row>
    <row r="15" spans="1:58">
      <c r="B15" s="146" t="s">
        <v>108</v>
      </c>
      <c r="C15" s="143"/>
      <c r="D15" s="153">
        <v>0</v>
      </c>
      <c r="E15" s="150" t="s">
        <v>55</v>
      </c>
      <c r="F15" s="147">
        <f>$D15</f>
        <v>0</v>
      </c>
      <c r="G15" s="147">
        <f t="shared" ref="G15:AO15" si="2">$D15</f>
        <v>0</v>
      </c>
      <c r="H15" s="147">
        <f t="shared" si="2"/>
        <v>0</v>
      </c>
      <c r="I15" s="147">
        <f t="shared" si="2"/>
        <v>0</v>
      </c>
      <c r="J15" s="147">
        <f t="shared" si="2"/>
        <v>0</v>
      </c>
      <c r="K15" s="147">
        <f t="shared" si="2"/>
        <v>0</v>
      </c>
      <c r="L15" s="147">
        <f t="shared" si="2"/>
        <v>0</v>
      </c>
      <c r="M15" s="147">
        <f t="shared" si="2"/>
        <v>0</v>
      </c>
      <c r="N15" s="147">
        <f t="shared" si="2"/>
        <v>0</v>
      </c>
      <c r="O15" s="147">
        <f t="shared" si="2"/>
        <v>0</v>
      </c>
      <c r="P15" s="147">
        <f t="shared" si="2"/>
        <v>0</v>
      </c>
      <c r="Q15" s="147">
        <f t="shared" si="2"/>
        <v>0</v>
      </c>
      <c r="R15" s="147">
        <f t="shared" si="2"/>
        <v>0</v>
      </c>
      <c r="S15" s="147">
        <f t="shared" si="2"/>
        <v>0</v>
      </c>
      <c r="T15" s="147">
        <f t="shared" si="2"/>
        <v>0</v>
      </c>
      <c r="U15" s="147">
        <f t="shared" si="2"/>
        <v>0</v>
      </c>
      <c r="V15" s="147">
        <f t="shared" si="2"/>
        <v>0</v>
      </c>
      <c r="W15" s="147">
        <f t="shared" si="2"/>
        <v>0</v>
      </c>
      <c r="X15" s="147">
        <f t="shared" si="2"/>
        <v>0</v>
      </c>
      <c r="Y15" s="147">
        <f t="shared" si="2"/>
        <v>0</v>
      </c>
      <c r="Z15" s="147">
        <f t="shared" si="2"/>
        <v>0</v>
      </c>
      <c r="AA15" s="147">
        <f t="shared" si="2"/>
        <v>0</v>
      </c>
      <c r="AB15" s="147">
        <f t="shared" si="2"/>
        <v>0</v>
      </c>
      <c r="AC15" s="147">
        <f t="shared" si="2"/>
        <v>0</v>
      </c>
      <c r="AD15" s="147">
        <f t="shared" si="2"/>
        <v>0</v>
      </c>
      <c r="AE15" s="147">
        <f t="shared" si="2"/>
        <v>0</v>
      </c>
      <c r="AF15" s="147">
        <f t="shared" si="2"/>
        <v>0</v>
      </c>
      <c r="AG15" s="147">
        <f t="shared" si="2"/>
        <v>0</v>
      </c>
      <c r="AH15" s="147">
        <f t="shared" si="2"/>
        <v>0</v>
      </c>
      <c r="AI15" s="147">
        <f t="shared" si="2"/>
        <v>0</v>
      </c>
      <c r="AJ15" s="147">
        <f t="shared" si="2"/>
        <v>0</v>
      </c>
      <c r="AK15" s="147">
        <f t="shared" si="2"/>
        <v>0</v>
      </c>
      <c r="AL15" s="147">
        <f t="shared" si="2"/>
        <v>0</v>
      </c>
      <c r="AM15" s="147">
        <f t="shared" si="2"/>
        <v>0</v>
      </c>
      <c r="AN15" s="147">
        <f t="shared" si="2"/>
        <v>0</v>
      </c>
      <c r="AO15" s="147">
        <f t="shared" si="2"/>
        <v>0</v>
      </c>
      <c r="AP15" s="147"/>
      <c r="AQ15" s="147">
        <f t="shared" ref="AQ15:AQ20" si="3">SUM(F15:H15)</f>
        <v>0</v>
      </c>
      <c r="AR15" s="147">
        <f t="shared" ref="AR15:AR20" si="4">SUM(I15:K15)</f>
        <v>0</v>
      </c>
      <c r="AS15" s="147">
        <f t="shared" ref="AS15:AS20" si="5">SUM(L15:N15)</f>
        <v>0</v>
      </c>
      <c r="AT15" s="147">
        <f t="shared" ref="AT15:AT20" si="6">SUM(O15:Q15)</f>
        <v>0</v>
      </c>
      <c r="AU15" s="147">
        <f t="shared" ref="AU15:AU20" si="7">SUM(R15:T15)</f>
        <v>0</v>
      </c>
      <c r="AV15" s="147">
        <f t="shared" ref="AV15:AV20" si="8">SUM(U15:W15)</f>
        <v>0</v>
      </c>
      <c r="AW15" s="147">
        <f t="shared" ref="AW15:AW20" si="9">SUM(X15:Z15)</f>
        <v>0</v>
      </c>
      <c r="AX15" s="147">
        <f t="shared" ref="AX15:AX20" si="10">SUM(AA15:AC15)</f>
        <v>0</v>
      </c>
      <c r="AY15" s="147">
        <f t="shared" ref="AY15:AY19" si="11">SUM(AD15:AF15)</f>
        <v>0</v>
      </c>
      <c r="AZ15" s="147">
        <f t="shared" ref="AZ15:AZ20" si="12">SUM(AG15:AI15)</f>
        <v>0</v>
      </c>
      <c r="BA15" s="147">
        <f t="shared" ref="BA15:BA20" si="13">SUM(AJ15:AL15)</f>
        <v>0</v>
      </c>
      <c r="BB15" s="147">
        <f t="shared" ref="BB15:BB20" si="14">SUM(AM15:AO15)</f>
        <v>0</v>
      </c>
      <c r="BC15" s="492"/>
      <c r="BD15" s="171">
        <f t="shared" ref="BD15:BD20" si="15">SUM(AQ15:AT15)</f>
        <v>0</v>
      </c>
      <c r="BE15" s="171">
        <f t="shared" ref="BE15:BE20" si="16">SUM(AU15:AX15)</f>
        <v>0</v>
      </c>
      <c r="BF15" s="171">
        <f t="shared" ref="BF15:BF20" si="17">SUM(AY15:BB15)</f>
        <v>0</v>
      </c>
    </row>
    <row r="16" spans="1:58">
      <c r="B16" s="146" t="s">
        <v>107</v>
      </c>
      <c r="C16" s="143"/>
      <c r="D16" s="143"/>
      <c r="E16" s="150"/>
      <c r="F16" s="142">
        <v>0</v>
      </c>
      <c r="G16" s="142">
        <v>0</v>
      </c>
      <c r="H16" s="142">
        <v>0</v>
      </c>
      <c r="I16" s="142">
        <v>15000</v>
      </c>
      <c r="J16" s="142">
        <v>5000</v>
      </c>
      <c r="K16" s="142">
        <v>0</v>
      </c>
      <c r="L16" s="142">
        <v>0</v>
      </c>
      <c r="M16" s="142">
        <v>0</v>
      </c>
      <c r="N16" s="142">
        <v>0</v>
      </c>
      <c r="O16" s="142">
        <v>0</v>
      </c>
      <c r="P16" s="142">
        <v>0</v>
      </c>
      <c r="Q16" s="142">
        <v>0</v>
      </c>
      <c r="R16" s="142">
        <v>0</v>
      </c>
      <c r="S16" s="142">
        <v>0</v>
      </c>
      <c r="T16" s="142">
        <v>0</v>
      </c>
      <c r="U16" s="142">
        <v>15000</v>
      </c>
      <c r="V16" s="142">
        <v>5000</v>
      </c>
      <c r="W16" s="142">
        <v>0</v>
      </c>
      <c r="X16" s="142">
        <v>0</v>
      </c>
      <c r="Y16" s="142">
        <v>0</v>
      </c>
      <c r="Z16" s="142">
        <v>0</v>
      </c>
      <c r="AA16" s="142">
        <v>0</v>
      </c>
      <c r="AB16" s="142">
        <v>0</v>
      </c>
      <c r="AC16" s="142">
        <v>0</v>
      </c>
      <c r="AD16" s="142">
        <v>0</v>
      </c>
      <c r="AE16" s="142">
        <v>0</v>
      </c>
      <c r="AF16" s="142">
        <v>0</v>
      </c>
      <c r="AG16" s="142">
        <v>15000</v>
      </c>
      <c r="AH16" s="142">
        <v>5000</v>
      </c>
      <c r="AI16" s="142">
        <v>0</v>
      </c>
      <c r="AJ16" s="142">
        <v>0</v>
      </c>
      <c r="AK16" s="142">
        <v>0</v>
      </c>
      <c r="AL16" s="142">
        <v>0</v>
      </c>
      <c r="AM16" s="142">
        <v>0</v>
      </c>
      <c r="AN16" s="142">
        <v>0</v>
      </c>
      <c r="AO16" s="142">
        <v>0</v>
      </c>
      <c r="AP16" s="142"/>
      <c r="AQ16" s="147">
        <f t="shared" si="3"/>
        <v>0</v>
      </c>
      <c r="AR16" s="147">
        <f t="shared" si="4"/>
        <v>20000</v>
      </c>
      <c r="AS16" s="147">
        <f t="shared" si="5"/>
        <v>0</v>
      </c>
      <c r="AT16" s="147">
        <f t="shared" si="6"/>
        <v>0</v>
      </c>
      <c r="AU16" s="147">
        <f t="shared" si="7"/>
        <v>0</v>
      </c>
      <c r="AV16" s="147">
        <f t="shared" si="8"/>
        <v>20000</v>
      </c>
      <c r="AW16" s="147">
        <f t="shared" si="9"/>
        <v>0</v>
      </c>
      <c r="AX16" s="147">
        <f t="shared" si="10"/>
        <v>0</v>
      </c>
      <c r="AY16" s="147">
        <f t="shared" si="11"/>
        <v>0</v>
      </c>
      <c r="AZ16" s="147">
        <f t="shared" si="12"/>
        <v>20000</v>
      </c>
      <c r="BA16" s="147">
        <f t="shared" si="13"/>
        <v>0</v>
      </c>
      <c r="BB16" s="147">
        <f t="shared" si="14"/>
        <v>0</v>
      </c>
      <c r="BC16" s="492"/>
      <c r="BD16" s="171">
        <f t="shared" si="15"/>
        <v>20000</v>
      </c>
      <c r="BE16" s="171">
        <f t="shared" si="16"/>
        <v>20000</v>
      </c>
      <c r="BF16" s="171">
        <f t="shared" si="17"/>
        <v>20000</v>
      </c>
    </row>
    <row r="17" spans="2:58">
      <c r="B17" s="146" t="s">
        <v>106</v>
      </c>
      <c r="C17" s="143"/>
      <c r="D17" s="143"/>
      <c r="E17" s="143"/>
      <c r="F17" s="142">
        <v>0</v>
      </c>
      <c r="G17" s="142">
        <v>0</v>
      </c>
      <c r="H17" s="142">
        <v>0</v>
      </c>
      <c r="I17" s="142">
        <v>0</v>
      </c>
      <c r="J17" s="142">
        <v>0</v>
      </c>
      <c r="K17" s="142">
        <v>0</v>
      </c>
      <c r="L17" s="142">
        <v>3000</v>
      </c>
      <c r="M17" s="142">
        <v>0</v>
      </c>
      <c r="N17" s="142">
        <v>0</v>
      </c>
      <c r="O17" s="142">
        <v>0</v>
      </c>
      <c r="P17" s="142">
        <v>0</v>
      </c>
      <c r="Q17" s="142">
        <v>0</v>
      </c>
      <c r="R17" s="142">
        <v>0</v>
      </c>
      <c r="S17" s="142">
        <v>0</v>
      </c>
      <c r="T17" s="142">
        <v>0</v>
      </c>
      <c r="U17" s="142">
        <v>0</v>
      </c>
      <c r="V17" s="142">
        <v>0</v>
      </c>
      <c r="W17" s="142">
        <v>0</v>
      </c>
      <c r="X17" s="142">
        <v>3000</v>
      </c>
      <c r="Y17" s="142">
        <v>0</v>
      </c>
      <c r="Z17" s="142">
        <v>0</v>
      </c>
      <c r="AA17" s="142">
        <v>0</v>
      </c>
      <c r="AB17" s="142">
        <v>0</v>
      </c>
      <c r="AC17" s="142">
        <v>0</v>
      </c>
      <c r="AD17" s="142">
        <v>0</v>
      </c>
      <c r="AE17" s="142">
        <v>0</v>
      </c>
      <c r="AF17" s="142">
        <v>0</v>
      </c>
      <c r="AG17" s="142">
        <v>0</v>
      </c>
      <c r="AH17" s="142">
        <v>0</v>
      </c>
      <c r="AI17" s="142">
        <v>0</v>
      </c>
      <c r="AJ17" s="142">
        <v>3000</v>
      </c>
      <c r="AK17" s="142">
        <v>0</v>
      </c>
      <c r="AL17" s="142">
        <v>0</v>
      </c>
      <c r="AM17" s="142">
        <v>0</v>
      </c>
      <c r="AN17" s="142">
        <v>0</v>
      </c>
      <c r="AO17" s="142">
        <v>0</v>
      </c>
      <c r="AP17" s="142"/>
      <c r="AQ17" s="147">
        <f t="shared" si="3"/>
        <v>0</v>
      </c>
      <c r="AR17" s="147">
        <f t="shared" si="4"/>
        <v>0</v>
      </c>
      <c r="AS17" s="147">
        <f t="shared" si="5"/>
        <v>3000</v>
      </c>
      <c r="AT17" s="147">
        <f t="shared" si="6"/>
        <v>0</v>
      </c>
      <c r="AU17" s="147">
        <f t="shared" si="7"/>
        <v>0</v>
      </c>
      <c r="AV17" s="147">
        <f t="shared" si="8"/>
        <v>0</v>
      </c>
      <c r="AW17" s="147">
        <f t="shared" si="9"/>
        <v>3000</v>
      </c>
      <c r="AX17" s="147">
        <f t="shared" si="10"/>
        <v>0</v>
      </c>
      <c r="AY17" s="147">
        <f t="shared" si="11"/>
        <v>0</v>
      </c>
      <c r="AZ17" s="147">
        <f t="shared" si="12"/>
        <v>0</v>
      </c>
      <c r="BA17" s="147">
        <f t="shared" si="13"/>
        <v>3000</v>
      </c>
      <c r="BB17" s="147">
        <f t="shared" si="14"/>
        <v>0</v>
      </c>
      <c r="BC17" s="492"/>
      <c r="BD17" s="171">
        <f t="shared" si="15"/>
        <v>3000</v>
      </c>
      <c r="BE17" s="171">
        <f t="shared" si="16"/>
        <v>3000</v>
      </c>
      <c r="BF17" s="171">
        <f t="shared" si="17"/>
        <v>3000</v>
      </c>
    </row>
    <row r="18" spans="2:58">
      <c r="B18" s="146" t="s">
        <v>105</v>
      </c>
      <c r="C18" s="143"/>
      <c r="D18" s="143"/>
      <c r="E18" s="143"/>
      <c r="F18" s="142">
        <v>0</v>
      </c>
      <c r="G18" s="142">
        <v>0</v>
      </c>
      <c r="H18" s="142">
        <v>0</v>
      </c>
      <c r="I18" s="142">
        <v>0</v>
      </c>
      <c r="J18" s="142">
        <v>0</v>
      </c>
      <c r="K18" s="142">
        <v>0</v>
      </c>
      <c r="L18" s="142">
        <v>0</v>
      </c>
      <c r="M18" s="142">
        <v>0</v>
      </c>
      <c r="N18" s="142">
        <v>0</v>
      </c>
      <c r="O18" s="142">
        <v>0</v>
      </c>
      <c r="P18" s="142">
        <v>0</v>
      </c>
      <c r="Q18" s="142">
        <v>0</v>
      </c>
      <c r="R18" s="142">
        <v>0</v>
      </c>
      <c r="S18" s="142">
        <v>0</v>
      </c>
      <c r="T18" s="142">
        <v>0</v>
      </c>
      <c r="U18" s="142">
        <v>0</v>
      </c>
      <c r="V18" s="142">
        <v>0</v>
      </c>
      <c r="W18" s="142">
        <v>0</v>
      </c>
      <c r="X18" s="142">
        <v>0</v>
      </c>
      <c r="Y18" s="142">
        <v>0</v>
      </c>
      <c r="Z18" s="142">
        <v>0</v>
      </c>
      <c r="AA18" s="142">
        <v>0</v>
      </c>
      <c r="AB18" s="142">
        <v>0</v>
      </c>
      <c r="AC18" s="142">
        <v>0</v>
      </c>
      <c r="AD18" s="142">
        <v>0</v>
      </c>
      <c r="AE18" s="142">
        <v>0</v>
      </c>
      <c r="AF18" s="142">
        <v>0</v>
      </c>
      <c r="AG18" s="142">
        <v>0</v>
      </c>
      <c r="AH18" s="142">
        <v>0</v>
      </c>
      <c r="AI18" s="142">
        <v>0</v>
      </c>
      <c r="AJ18" s="142">
        <v>0</v>
      </c>
      <c r="AK18" s="142">
        <v>0</v>
      </c>
      <c r="AL18" s="142">
        <v>0</v>
      </c>
      <c r="AM18" s="142">
        <v>0</v>
      </c>
      <c r="AN18" s="142">
        <v>0</v>
      </c>
      <c r="AO18" s="142">
        <v>0</v>
      </c>
      <c r="AP18" s="142"/>
      <c r="AQ18" s="147">
        <f t="shared" si="3"/>
        <v>0</v>
      </c>
      <c r="AR18" s="147">
        <f t="shared" si="4"/>
        <v>0</v>
      </c>
      <c r="AS18" s="147">
        <f t="shared" si="5"/>
        <v>0</v>
      </c>
      <c r="AT18" s="147">
        <f t="shared" si="6"/>
        <v>0</v>
      </c>
      <c r="AU18" s="147">
        <f t="shared" si="7"/>
        <v>0</v>
      </c>
      <c r="AV18" s="147">
        <f t="shared" si="8"/>
        <v>0</v>
      </c>
      <c r="AW18" s="147">
        <f t="shared" si="9"/>
        <v>0</v>
      </c>
      <c r="AX18" s="147">
        <f t="shared" si="10"/>
        <v>0</v>
      </c>
      <c r="AY18" s="147">
        <f t="shared" si="11"/>
        <v>0</v>
      </c>
      <c r="AZ18" s="147">
        <f t="shared" si="12"/>
        <v>0</v>
      </c>
      <c r="BA18" s="147">
        <f t="shared" si="13"/>
        <v>0</v>
      </c>
      <c r="BB18" s="147">
        <f t="shared" si="14"/>
        <v>0</v>
      </c>
      <c r="BC18" s="492"/>
      <c r="BD18" s="171">
        <f t="shared" si="15"/>
        <v>0</v>
      </c>
      <c r="BE18" s="171">
        <f t="shared" si="16"/>
        <v>0</v>
      </c>
      <c r="BF18" s="171">
        <f t="shared" si="17"/>
        <v>0</v>
      </c>
    </row>
    <row r="19" spans="2:58">
      <c r="B19" s="146" t="s">
        <v>104</v>
      </c>
      <c r="C19" s="143"/>
      <c r="D19" s="143"/>
      <c r="E19" s="143"/>
      <c r="F19" s="142">
        <v>0</v>
      </c>
      <c r="G19" s="142">
        <v>0</v>
      </c>
      <c r="H19" s="142">
        <v>0</v>
      </c>
      <c r="I19" s="142">
        <v>0</v>
      </c>
      <c r="J19" s="142">
        <v>0</v>
      </c>
      <c r="K19" s="142">
        <v>0</v>
      </c>
      <c r="L19" s="142">
        <v>0</v>
      </c>
      <c r="M19" s="142">
        <v>0</v>
      </c>
      <c r="N19" s="142">
        <v>0</v>
      </c>
      <c r="O19" s="142">
        <v>0</v>
      </c>
      <c r="P19" s="142">
        <v>0</v>
      </c>
      <c r="Q19" s="142">
        <v>0</v>
      </c>
      <c r="R19" s="142">
        <v>0</v>
      </c>
      <c r="S19" s="142">
        <v>0</v>
      </c>
      <c r="T19" s="142">
        <v>0</v>
      </c>
      <c r="U19" s="142">
        <v>0</v>
      </c>
      <c r="V19" s="142">
        <v>0</v>
      </c>
      <c r="W19" s="142">
        <v>0</v>
      </c>
      <c r="X19" s="142">
        <v>0</v>
      </c>
      <c r="Y19" s="142">
        <v>0</v>
      </c>
      <c r="Z19" s="142">
        <v>0</v>
      </c>
      <c r="AA19" s="142">
        <v>0</v>
      </c>
      <c r="AB19" s="142">
        <v>0</v>
      </c>
      <c r="AC19" s="142">
        <v>0</v>
      </c>
      <c r="AD19" s="142">
        <v>0</v>
      </c>
      <c r="AE19" s="142">
        <v>0</v>
      </c>
      <c r="AF19" s="142">
        <v>0</v>
      </c>
      <c r="AG19" s="142">
        <v>0</v>
      </c>
      <c r="AH19" s="142">
        <v>0</v>
      </c>
      <c r="AI19" s="142">
        <v>0</v>
      </c>
      <c r="AJ19" s="142">
        <v>0</v>
      </c>
      <c r="AK19" s="142">
        <v>0</v>
      </c>
      <c r="AL19" s="142">
        <v>0</v>
      </c>
      <c r="AM19" s="142">
        <v>0</v>
      </c>
      <c r="AN19" s="142">
        <v>0</v>
      </c>
      <c r="AO19" s="142">
        <v>0</v>
      </c>
      <c r="AP19" s="142"/>
      <c r="AQ19" s="147">
        <f t="shared" si="3"/>
        <v>0</v>
      </c>
      <c r="AR19" s="147">
        <f t="shared" si="4"/>
        <v>0</v>
      </c>
      <c r="AS19" s="147">
        <f t="shared" si="5"/>
        <v>0</v>
      </c>
      <c r="AT19" s="147">
        <f t="shared" si="6"/>
        <v>0</v>
      </c>
      <c r="AU19" s="147">
        <f t="shared" si="7"/>
        <v>0</v>
      </c>
      <c r="AV19" s="147">
        <f t="shared" si="8"/>
        <v>0</v>
      </c>
      <c r="AW19" s="147">
        <f t="shared" si="9"/>
        <v>0</v>
      </c>
      <c r="AX19" s="147">
        <f t="shared" si="10"/>
        <v>0</v>
      </c>
      <c r="AY19" s="147">
        <f t="shared" si="11"/>
        <v>0</v>
      </c>
      <c r="AZ19" s="147">
        <f t="shared" si="12"/>
        <v>0</v>
      </c>
      <c r="BA19" s="147">
        <f t="shared" si="13"/>
        <v>0</v>
      </c>
      <c r="BB19" s="147">
        <f t="shared" si="14"/>
        <v>0</v>
      </c>
      <c r="BC19" s="492"/>
      <c r="BD19" s="171">
        <f t="shared" si="15"/>
        <v>0</v>
      </c>
      <c r="BE19" s="171">
        <f t="shared" si="16"/>
        <v>0</v>
      </c>
      <c r="BF19" s="171">
        <f t="shared" si="17"/>
        <v>0</v>
      </c>
    </row>
    <row r="20" spans="2:58">
      <c r="B20" s="146" t="s">
        <v>103</v>
      </c>
      <c r="C20" s="143"/>
      <c r="D20" s="143"/>
      <c r="E20" s="143"/>
      <c r="F20" s="142">
        <v>1000</v>
      </c>
      <c r="G20" s="142">
        <v>1000</v>
      </c>
      <c r="H20" s="142">
        <v>1000</v>
      </c>
      <c r="I20" s="142">
        <v>1000</v>
      </c>
      <c r="J20" s="142">
        <v>1000</v>
      </c>
      <c r="K20" s="142">
        <v>1000</v>
      </c>
      <c r="L20" s="142">
        <v>1000</v>
      </c>
      <c r="M20" s="142">
        <v>1000</v>
      </c>
      <c r="N20" s="142">
        <v>1000</v>
      </c>
      <c r="O20" s="142">
        <v>1000</v>
      </c>
      <c r="P20" s="142">
        <v>1000</v>
      </c>
      <c r="Q20" s="142">
        <v>1000</v>
      </c>
      <c r="R20" s="142">
        <v>1000</v>
      </c>
      <c r="S20" s="142">
        <v>1000</v>
      </c>
      <c r="T20" s="142">
        <v>1000</v>
      </c>
      <c r="U20" s="142">
        <v>1000</v>
      </c>
      <c r="V20" s="142">
        <v>1000</v>
      </c>
      <c r="W20" s="142">
        <v>1000</v>
      </c>
      <c r="X20" s="142">
        <v>1000</v>
      </c>
      <c r="Y20" s="142">
        <v>1000</v>
      </c>
      <c r="Z20" s="142">
        <v>1000</v>
      </c>
      <c r="AA20" s="142">
        <v>1000</v>
      </c>
      <c r="AB20" s="142">
        <v>1000</v>
      </c>
      <c r="AC20" s="142">
        <v>1000</v>
      </c>
      <c r="AD20" s="142">
        <v>1000</v>
      </c>
      <c r="AE20" s="142">
        <v>1000</v>
      </c>
      <c r="AF20" s="142">
        <v>1000</v>
      </c>
      <c r="AG20" s="142">
        <v>1000</v>
      </c>
      <c r="AH20" s="142">
        <v>1000</v>
      </c>
      <c r="AI20" s="142">
        <v>1000</v>
      </c>
      <c r="AJ20" s="142">
        <v>1000</v>
      </c>
      <c r="AK20" s="142">
        <v>1000</v>
      </c>
      <c r="AL20" s="142">
        <v>1000</v>
      </c>
      <c r="AM20" s="142">
        <v>1000</v>
      </c>
      <c r="AN20" s="142">
        <v>1000</v>
      </c>
      <c r="AO20" s="142">
        <v>1000</v>
      </c>
      <c r="AP20" s="142"/>
      <c r="AQ20" s="147">
        <f t="shared" si="3"/>
        <v>3000</v>
      </c>
      <c r="AR20" s="147">
        <f t="shared" si="4"/>
        <v>3000</v>
      </c>
      <c r="AS20" s="147">
        <f t="shared" si="5"/>
        <v>3000</v>
      </c>
      <c r="AT20" s="147">
        <f t="shared" si="6"/>
        <v>3000</v>
      </c>
      <c r="AU20" s="147">
        <f t="shared" si="7"/>
        <v>3000</v>
      </c>
      <c r="AV20" s="147">
        <f t="shared" si="8"/>
        <v>3000</v>
      </c>
      <c r="AW20" s="147">
        <f t="shared" si="9"/>
        <v>3000</v>
      </c>
      <c r="AX20" s="147">
        <f t="shared" si="10"/>
        <v>3000</v>
      </c>
      <c r="AY20" s="147">
        <f>SUM(AD20:AF20)</f>
        <v>3000</v>
      </c>
      <c r="AZ20" s="147">
        <f t="shared" si="12"/>
        <v>3000</v>
      </c>
      <c r="BA20" s="147">
        <f t="shared" si="13"/>
        <v>3000</v>
      </c>
      <c r="BB20" s="147">
        <f t="shared" si="14"/>
        <v>3000</v>
      </c>
      <c r="BC20" s="492"/>
      <c r="BD20" s="171">
        <f t="shared" si="15"/>
        <v>12000</v>
      </c>
      <c r="BE20" s="171">
        <f t="shared" si="16"/>
        <v>12000</v>
      </c>
      <c r="BF20" s="171">
        <f t="shared" si="17"/>
        <v>12000</v>
      </c>
    </row>
    <row r="21" spans="2:58" ht="6" customHeight="1">
      <c r="B21" s="144"/>
      <c r="C21" s="143"/>
      <c r="D21" s="143"/>
      <c r="E21" s="143"/>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Q21" s="142"/>
      <c r="AR21" s="142"/>
      <c r="AS21" s="142"/>
      <c r="AT21" s="142"/>
      <c r="AU21" s="142"/>
      <c r="AV21" s="142"/>
      <c r="AW21" s="142"/>
      <c r="AX21" s="142"/>
      <c r="AY21" s="147"/>
      <c r="AZ21" s="147"/>
      <c r="BA21" s="147"/>
      <c r="BB21" s="147"/>
      <c r="BD21" s="170"/>
      <c r="BE21" s="170"/>
      <c r="BF21" s="170"/>
    </row>
    <row r="22" spans="2:58">
      <c r="B22" s="140" t="str">
        <f>"TOTAL "&amp;B14</f>
        <v>TOTAL CONTRACTORS</v>
      </c>
      <c r="C22" s="139"/>
      <c r="D22" s="139"/>
      <c r="E22" s="139"/>
      <c r="F22" s="138">
        <f t="shared" ref="F22:AO22" si="18">SUM(F15:F21)</f>
        <v>1000</v>
      </c>
      <c r="G22" s="138">
        <f t="shared" si="18"/>
        <v>1000</v>
      </c>
      <c r="H22" s="138">
        <f t="shared" si="18"/>
        <v>1000</v>
      </c>
      <c r="I22" s="138">
        <f t="shared" si="18"/>
        <v>16000</v>
      </c>
      <c r="J22" s="138">
        <f t="shared" si="18"/>
        <v>6000</v>
      </c>
      <c r="K22" s="138">
        <f t="shared" si="18"/>
        <v>1000</v>
      </c>
      <c r="L22" s="138">
        <f t="shared" si="18"/>
        <v>4000</v>
      </c>
      <c r="M22" s="138">
        <f t="shared" si="18"/>
        <v>1000</v>
      </c>
      <c r="N22" s="138">
        <f t="shared" si="18"/>
        <v>1000</v>
      </c>
      <c r="O22" s="138">
        <f t="shared" si="18"/>
        <v>1000</v>
      </c>
      <c r="P22" s="138">
        <f t="shared" si="18"/>
        <v>1000</v>
      </c>
      <c r="Q22" s="138">
        <f t="shared" si="18"/>
        <v>1000</v>
      </c>
      <c r="R22" s="138">
        <f t="shared" si="18"/>
        <v>1000</v>
      </c>
      <c r="S22" s="138">
        <f t="shared" si="18"/>
        <v>1000</v>
      </c>
      <c r="T22" s="138">
        <f t="shared" si="18"/>
        <v>1000</v>
      </c>
      <c r="U22" s="138">
        <f t="shared" si="18"/>
        <v>16000</v>
      </c>
      <c r="V22" s="138">
        <f t="shared" si="18"/>
        <v>6000</v>
      </c>
      <c r="W22" s="138">
        <f t="shared" si="18"/>
        <v>1000</v>
      </c>
      <c r="X22" s="138">
        <f t="shared" si="18"/>
        <v>4000</v>
      </c>
      <c r="Y22" s="138">
        <f t="shared" si="18"/>
        <v>1000</v>
      </c>
      <c r="Z22" s="138">
        <f t="shared" si="18"/>
        <v>1000</v>
      </c>
      <c r="AA22" s="138">
        <f t="shared" si="18"/>
        <v>1000</v>
      </c>
      <c r="AB22" s="138">
        <f t="shared" si="18"/>
        <v>1000</v>
      </c>
      <c r="AC22" s="138">
        <f t="shared" si="18"/>
        <v>1000</v>
      </c>
      <c r="AD22" s="138">
        <f t="shared" si="18"/>
        <v>1000</v>
      </c>
      <c r="AE22" s="138">
        <f t="shared" si="18"/>
        <v>1000</v>
      </c>
      <c r="AF22" s="138">
        <f t="shared" si="18"/>
        <v>1000</v>
      </c>
      <c r="AG22" s="138">
        <f t="shared" si="18"/>
        <v>16000</v>
      </c>
      <c r="AH22" s="138">
        <f t="shared" si="18"/>
        <v>6000</v>
      </c>
      <c r="AI22" s="138">
        <f t="shared" si="18"/>
        <v>1000</v>
      </c>
      <c r="AJ22" s="138">
        <f t="shared" si="18"/>
        <v>4000</v>
      </c>
      <c r="AK22" s="138">
        <f t="shared" si="18"/>
        <v>1000</v>
      </c>
      <c r="AL22" s="138">
        <f t="shared" si="18"/>
        <v>1000</v>
      </c>
      <c r="AM22" s="138">
        <f t="shared" si="18"/>
        <v>1000</v>
      </c>
      <c r="AN22" s="138">
        <f t="shared" si="18"/>
        <v>1000</v>
      </c>
      <c r="AO22" s="138">
        <f t="shared" si="18"/>
        <v>1000</v>
      </c>
      <c r="AQ22" s="138">
        <f>SUM(AQ15:AQ21)</f>
        <v>3000</v>
      </c>
      <c r="AR22" s="138">
        <f>SUM(AR15:AR21)</f>
        <v>23000</v>
      </c>
      <c r="AS22" s="138">
        <f>SUM(L22:N22)</f>
        <v>6000</v>
      </c>
      <c r="AT22" s="138">
        <f>SUM(O22:Q22)</f>
        <v>3000</v>
      </c>
      <c r="AU22" s="138">
        <f t="shared" ref="AU22:BB22" si="19">SUM(AU15:AU21)</f>
        <v>3000</v>
      </c>
      <c r="AV22" s="138">
        <f t="shared" si="19"/>
        <v>23000</v>
      </c>
      <c r="AW22" s="138">
        <f t="shared" si="19"/>
        <v>6000</v>
      </c>
      <c r="AX22" s="138">
        <f t="shared" si="19"/>
        <v>3000</v>
      </c>
      <c r="AY22" s="138">
        <f t="shared" si="19"/>
        <v>3000</v>
      </c>
      <c r="AZ22" s="138">
        <f t="shared" si="19"/>
        <v>23000</v>
      </c>
      <c r="BA22" s="138">
        <f t="shared" si="19"/>
        <v>6000</v>
      </c>
      <c r="BB22" s="138">
        <f t="shared" si="19"/>
        <v>3000</v>
      </c>
      <c r="BD22" s="169">
        <f>SUM(AQ22:AT22)</f>
        <v>35000</v>
      </c>
      <c r="BE22" s="169">
        <f>SUM(AU22:AX22)</f>
        <v>35000</v>
      </c>
      <c r="BF22" s="169">
        <f>SUM(AY22:BB22)</f>
        <v>35000</v>
      </c>
    </row>
    <row r="23" spans="2:58">
      <c r="AY23" s="147"/>
      <c r="AZ23" s="147"/>
      <c r="BA23" s="147"/>
      <c r="BB23" s="147"/>
      <c r="BD23" s="172"/>
      <c r="BE23" s="172"/>
      <c r="BF23" s="172"/>
    </row>
    <row r="24" spans="2:58">
      <c r="B24" s="4" t="s">
        <v>65</v>
      </c>
      <c r="C24" s="143"/>
      <c r="D24" s="143"/>
      <c r="E24" s="143"/>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Q24" s="147"/>
      <c r="AR24" s="147"/>
      <c r="AS24" s="147"/>
      <c r="AT24" s="147"/>
      <c r="AU24" s="147"/>
      <c r="AV24" s="147"/>
      <c r="AW24" s="147"/>
      <c r="AX24" s="147"/>
      <c r="AY24" s="147"/>
      <c r="AZ24" s="147"/>
      <c r="BA24" s="147"/>
      <c r="BB24" s="147"/>
      <c r="BD24" s="171"/>
      <c r="BE24" s="171"/>
      <c r="BF24" s="171"/>
    </row>
    <row r="25" spans="2:58">
      <c r="B25" s="146" t="s">
        <v>102</v>
      </c>
      <c r="C25" s="143"/>
      <c r="D25" s="153">
        <v>100</v>
      </c>
      <c r="E25" s="150" t="s">
        <v>57</v>
      </c>
      <c r="F25" s="147">
        <f t="shared" ref="F25:AO25" si="20">$D25*F6</f>
        <v>300</v>
      </c>
      <c r="G25" s="147">
        <f t="shared" si="20"/>
        <v>300</v>
      </c>
      <c r="H25" s="147">
        <f t="shared" si="20"/>
        <v>300</v>
      </c>
      <c r="I25" s="147">
        <f t="shared" si="20"/>
        <v>300</v>
      </c>
      <c r="J25" s="147">
        <f t="shared" si="20"/>
        <v>400</v>
      </c>
      <c r="K25" s="147">
        <f t="shared" si="20"/>
        <v>400</v>
      </c>
      <c r="L25" s="147">
        <f t="shared" si="20"/>
        <v>400</v>
      </c>
      <c r="M25" s="147">
        <f t="shared" si="20"/>
        <v>400</v>
      </c>
      <c r="N25" s="147">
        <f t="shared" si="20"/>
        <v>400</v>
      </c>
      <c r="O25" s="147">
        <f t="shared" si="20"/>
        <v>400</v>
      </c>
      <c r="P25" s="147">
        <f t="shared" si="20"/>
        <v>400</v>
      </c>
      <c r="Q25" s="147">
        <f t="shared" si="20"/>
        <v>400</v>
      </c>
      <c r="R25" s="147">
        <f t="shared" si="20"/>
        <v>500</v>
      </c>
      <c r="S25" s="147">
        <f t="shared" si="20"/>
        <v>500</v>
      </c>
      <c r="T25" s="147">
        <f t="shared" si="20"/>
        <v>500</v>
      </c>
      <c r="U25" s="147">
        <f t="shared" si="20"/>
        <v>500</v>
      </c>
      <c r="V25" s="147">
        <f t="shared" si="20"/>
        <v>500</v>
      </c>
      <c r="W25" s="147">
        <f t="shared" si="20"/>
        <v>500</v>
      </c>
      <c r="X25" s="147">
        <f t="shared" si="20"/>
        <v>600</v>
      </c>
      <c r="Y25" s="147">
        <f t="shared" si="20"/>
        <v>600</v>
      </c>
      <c r="Z25" s="147">
        <f t="shared" si="20"/>
        <v>600</v>
      </c>
      <c r="AA25" s="147">
        <f t="shared" si="20"/>
        <v>600</v>
      </c>
      <c r="AB25" s="147">
        <f t="shared" si="20"/>
        <v>600</v>
      </c>
      <c r="AC25" s="147">
        <f t="shared" si="20"/>
        <v>600</v>
      </c>
      <c r="AD25" s="147">
        <f t="shared" si="20"/>
        <v>600</v>
      </c>
      <c r="AE25" s="147">
        <f t="shared" si="20"/>
        <v>600</v>
      </c>
      <c r="AF25" s="147">
        <f t="shared" si="20"/>
        <v>600</v>
      </c>
      <c r="AG25" s="147">
        <f t="shared" si="20"/>
        <v>600</v>
      </c>
      <c r="AH25" s="147">
        <f t="shared" si="20"/>
        <v>600</v>
      </c>
      <c r="AI25" s="147">
        <f t="shared" si="20"/>
        <v>600</v>
      </c>
      <c r="AJ25" s="147">
        <f t="shared" si="20"/>
        <v>700</v>
      </c>
      <c r="AK25" s="147">
        <f t="shared" si="20"/>
        <v>700</v>
      </c>
      <c r="AL25" s="147">
        <f t="shared" si="20"/>
        <v>700</v>
      </c>
      <c r="AM25" s="147">
        <f t="shared" si="20"/>
        <v>700</v>
      </c>
      <c r="AN25" s="147">
        <f t="shared" si="20"/>
        <v>700</v>
      </c>
      <c r="AO25" s="147">
        <f t="shared" si="20"/>
        <v>700</v>
      </c>
      <c r="AQ25" s="147">
        <f>SUM(F25:H25)</f>
        <v>900</v>
      </c>
      <c r="AR25" s="147">
        <f>SUM(I25:K25)</f>
        <v>1100</v>
      </c>
      <c r="AS25" s="147">
        <f>SUM(L25:N25)</f>
        <v>1200</v>
      </c>
      <c r="AT25" s="147">
        <f>SUM(O25:Q25)</f>
        <v>1200</v>
      </c>
      <c r="AU25" s="147">
        <f>SUM(R25:T25)</f>
        <v>1500</v>
      </c>
      <c r="AV25" s="147">
        <f>SUM(U25:W25)</f>
        <v>1500</v>
      </c>
      <c r="AW25" s="147">
        <f>SUM(X25:Z25)</f>
        <v>1800</v>
      </c>
      <c r="AX25" s="147">
        <f>SUM(AA25:AC25)</f>
        <v>1800</v>
      </c>
      <c r="AY25" s="147">
        <f>SUM(AD25:AF25)</f>
        <v>1800</v>
      </c>
      <c r="AZ25" s="147">
        <f>SUM(AG25:AI25)</f>
        <v>1800</v>
      </c>
      <c r="BA25" s="147">
        <f>SUM(AJ25:AL25)</f>
        <v>2100</v>
      </c>
      <c r="BB25" s="147">
        <f>SUM(AM25:AO25)</f>
        <v>2100</v>
      </c>
      <c r="BD25" s="171">
        <f>SUM(AQ25:AT25)</f>
        <v>4400</v>
      </c>
      <c r="BE25" s="171">
        <f>SUM(AU25:AX25)</f>
        <v>6600</v>
      </c>
      <c r="BF25" s="171">
        <f>SUM(AY25:BB25)</f>
        <v>7800</v>
      </c>
    </row>
    <row r="26" spans="2:58">
      <c r="B26" s="146" t="s">
        <v>56</v>
      </c>
      <c r="C26" s="143"/>
      <c r="D26" s="143"/>
      <c r="E26" s="143"/>
      <c r="F26" s="142">
        <v>0</v>
      </c>
      <c r="G26" s="142">
        <v>0</v>
      </c>
      <c r="H26" s="142">
        <v>0</v>
      </c>
      <c r="I26" s="142">
        <v>0</v>
      </c>
      <c r="J26" s="142">
        <v>0</v>
      </c>
      <c r="K26" s="142">
        <v>0</v>
      </c>
      <c r="L26" s="142">
        <v>0</v>
      </c>
      <c r="M26" s="142">
        <v>0</v>
      </c>
      <c r="N26" s="142">
        <v>0</v>
      </c>
      <c r="O26" s="142">
        <v>0</v>
      </c>
      <c r="P26" s="142">
        <v>0</v>
      </c>
      <c r="Q26" s="142">
        <v>0</v>
      </c>
      <c r="R26" s="142">
        <v>0</v>
      </c>
      <c r="S26" s="142">
        <v>0</v>
      </c>
      <c r="T26" s="142">
        <v>0</v>
      </c>
      <c r="U26" s="142">
        <v>0</v>
      </c>
      <c r="V26" s="142">
        <v>0</v>
      </c>
      <c r="W26" s="142">
        <v>0</v>
      </c>
      <c r="X26" s="142">
        <v>0</v>
      </c>
      <c r="Y26" s="142">
        <v>0</v>
      </c>
      <c r="Z26" s="142">
        <v>0</v>
      </c>
      <c r="AA26" s="142">
        <v>0</v>
      </c>
      <c r="AB26" s="142">
        <v>0</v>
      </c>
      <c r="AC26" s="142">
        <v>0</v>
      </c>
      <c r="AD26" s="142">
        <v>0</v>
      </c>
      <c r="AE26" s="142">
        <v>0</v>
      </c>
      <c r="AF26" s="142">
        <v>0</v>
      </c>
      <c r="AG26" s="142">
        <v>0</v>
      </c>
      <c r="AH26" s="142">
        <v>0</v>
      </c>
      <c r="AI26" s="142">
        <v>0</v>
      </c>
      <c r="AJ26" s="142">
        <v>0</v>
      </c>
      <c r="AK26" s="142">
        <v>0</v>
      </c>
      <c r="AL26" s="142">
        <v>0</v>
      </c>
      <c r="AM26" s="142">
        <v>0</v>
      </c>
      <c r="AN26" s="142">
        <v>0</v>
      </c>
      <c r="AO26" s="142">
        <v>0</v>
      </c>
      <c r="AQ26" s="147">
        <f>SUM(F26:H26)</f>
        <v>0</v>
      </c>
      <c r="AR26" s="147">
        <f>SUM(I26:K26)</f>
        <v>0</v>
      </c>
      <c r="AS26" s="147">
        <f>SUM(L26:N26)</f>
        <v>0</v>
      </c>
      <c r="AT26" s="147">
        <f>SUM(O26:Q26)</f>
        <v>0</v>
      </c>
      <c r="AU26" s="147">
        <f>SUM(R26:T26)</f>
        <v>0</v>
      </c>
      <c r="AV26" s="147">
        <f>SUM(U26:W26)</f>
        <v>0</v>
      </c>
      <c r="AW26" s="147">
        <f>SUM(X26:Z26)</f>
        <v>0</v>
      </c>
      <c r="AX26" s="147">
        <f>SUM(AA26:AC26)</f>
        <v>0</v>
      </c>
      <c r="AY26" s="147">
        <f>SUM(AD26:AF26)</f>
        <v>0</v>
      </c>
      <c r="AZ26" s="147">
        <f>SUM(AG26:AI26)</f>
        <v>0</v>
      </c>
      <c r="BA26" s="147">
        <f>SUM(AJ26:AL26)</f>
        <v>0</v>
      </c>
      <c r="BB26" s="147">
        <f>SUM(AM26:AO26)</f>
        <v>0</v>
      </c>
      <c r="BD26" s="171">
        <f>SUM(AQ26:AT26)</f>
        <v>0</v>
      </c>
      <c r="BE26" s="171">
        <f>SUM(AU26:AX26)</f>
        <v>0</v>
      </c>
      <c r="BF26" s="171">
        <f>SUM(AY26:BB26)</f>
        <v>0</v>
      </c>
    </row>
    <row r="27" spans="2:58" ht="6" customHeight="1">
      <c r="B27" s="144"/>
      <c r="C27" s="143"/>
      <c r="D27" s="143"/>
      <c r="E27" s="143"/>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Q27" s="142"/>
      <c r="AR27" s="142"/>
      <c r="AS27" s="142"/>
      <c r="AT27" s="142"/>
      <c r="AU27" s="142"/>
      <c r="AV27" s="142"/>
      <c r="AW27" s="142"/>
      <c r="AX27" s="142"/>
      <c r="AY27" s="147"/>
      <c r="AZ27" s="147"/>
      <c r="BA27" s="147"/>
      <c r="BB27" s="147"/>
      <c r="BD27" s="171"/>
      <c r="BE27" s="171"/>
      <c r="BF27" s="171"/>
    </row>
    <row r="28" spans="2:58">
      <c r="B28" s="140" t="str">
        <f>"TOTAL "&amp;B24</f>
        <v>TOTAL DUES &amp; SUBSCRIPTIONS</v>
      </c>
      <c r="C28" s="139"/>
      <c r="D28" s="139"/>
      <c r="E28" s="139"/>
      <c r="F28" s="138">
        <f t="shared" ref="F28:AO28" si="21">SUM(F25:F27)</f>
        <v>300</v>
      </c>
      <c r="G28" s="138">
        <f t="shared" si="21"/>
        <v>300</v>
      </c>
      <c r="H28" s="138">
        <f t="shared" si="21"/>
        <v>300</v>
      </c>
      <c r="I28" s="138">
        <f t="shared" si="21"/>
        <v>300</v>
      </c>
      <c r="J28" s="138">
        <f t="shared" si="21"/>
        <v>400</v>
      </c>
      <c r="K28" s="138">
        <f t="shared" si="21"/>
        <v>400</v>
      </c>
      <c r="L28" s="138">
        <f t="shared" si="21"/>
        <v>400</v>
      </c>
      <c r="M28" s="138">
        <f t="shared" si="21"/>
        <v>400</v>
      </c>
      <c r="N28" s="138">
        <f t="shared" si="21"/>
        <v>400</v>
      </c>
      <c r="O28" s="138">
        <f t="shared" si="21"/>
        <v>400</v>
      </c>
      <c r="P28" s="138">
        <f t="shared" si="21"/>
        <v>400</v>
      </c>
      <c r="Q28" s="138">
        <f t="shared" si="21"/>
        <v>400</v>
      </c>
      <c r="R28" s="138">
        <f t="shared" si="21"/>
        <v>500</v>
      </c>
      <c r="S28" s="138">
        <f t="shared" si="21"/>
        <v>500</v>
      </c>
      <c r="T28" s="138">
        <f t="shared" si="21"/>
        <v>500</v>
      </c>
      <c r="U28" s="138">
        <f t="shared" si="21"/>
        <v>500</v>
      </c>
      <c r="V28" s="138">
        <f t="shared" si="21"/>
        <v>500</v>
      </c>
      <c r="W28" s="138">
        <f t="shared" si="21"/>
        <v>500</v>
      </c>
      <c r="X28" s="138">
        <f t="shared" si="21"/>
        <v>600</v>
      </c>
      <c r="Y28" s="138">
        <f t="shared" si="21"/>
        <v>600</v>
      </c>
      <c r="Z28" s="138">
        <f t="shared" si="21"/>
        <v>600</v>
      </c>
      <c r="AA28" s="138">
        <f t="shared" si="21"/>
        <v>600</v>
      </c>
      <c r="AB28" s="138">
        <f t="shared" si="21"/>
        <v>600</v>
      </c>
      <c r="AC28" s="138">
        <f t="shared" si="21"/>
        <v>600</v>
      </c>
      <c r="AD28" s="138">
        <f t="shared" si="21"/>
        <v>600</v>
      </c>
      <c r="AE28" s="138">
        <f t="shared" si="21"/>
        <v>600</v>
      </c>
      <c r="AF28" s="138">
        <f t="shared" si="21"/>
        <v>600</v>
      </c>
      <c r="AG28" s="138">
        <f t="shared" si="21"/>
        <v>600</v>
      </c>
      <c r="AH28" s="138">
        <f t="shared" si="21"/>
        <v>600</v>
      </c>
      <c r="AI28" s="138">
        <f t="shared" si="21"/>
        <v>600</v>
      </c>
      <c r="AJ28" s="138">
        <f t="shared" si="21"/>
        <v>700</v>
      </c>
      <c r="AK28" s="138">
        <f t="shared" si="21"/>
        <v>700</v>
      </c>
      <c r="AL28" s="138">
        <f t="shared" si="21"/>
        <v>700</v>
      </c>
      <c r="AM28" s="138">
        <f t="shared" si="21"/>
        <v>700</v>
      </c>
      <c r="AN28" s="138">
        <f t="shared" si="21"/>
        <v>700</v>
      </c>
      <c r="AO28" s="138">
        <f t="shared" si="21"/>
        <v>700</v>
      </c>
      <c r="AQ28" s="138">
        <f>SUM(AQ25:AQ27)</f>
        <v>900</v>
      </c>
      <c r="AR28" s="138">
        <f>SUM(AR25:AR27)</f>
        <v>1100</v>
      </c>
      <c r="AS28" s="138">
        <f>SUM(L28:N28)</f>
        <v>1200</v>
      </c>
      <c r="AT28" s="138">
        <f>SUM(O28:Q28)</f>
        <v>1200</v>
      </c>
      <c r="AU28" s="138">
        <f t="shared" ref="AU28:BB28" si="22">SUM(AU25:AU27)</f>
        <v>1500</v>
      </c>
      <c r="AV28" s="138">
        <f t="shared" si="22"/>
        <v>1500</v>
      </c>
      <c r="AW28" s="138">
        <f t="shared" si="22"/>
        <v>1800</v>
      </c>
      <c r="AX28" s="138">
        <f t="shared" si="22"/>
        <v>1800</v>
      </c>
      <c r="AY28" s="138">
        <f t="shared" si="22"/>
        <v>1800</v>
      </c>
      <c r="AZ28" s="138">
        <f t="shared" si="22"/>
        <v>1800</v>
      </c>
      <c r="BA28" s="138">
        <f t="shared" si="22"/>
        <v>2100</v>
      </c>
      <c r="BB28" s="138">
        <f t="shared" si="22"/>
        <v>2100</v>
      </c>
      <c r="BD28" s="169">
        <f>SUM(AQ28:AT28)</f>
        <v>4400</v>
      </c>
      <c r="BE28" s="169">
        <f>SUM(AU28:AX28)</f>
        <v>6600</v>
      </c>
      <c r="BF28" s="169">
        <f>SUM(AY28:BB28)</f>
        <v>7800</v>
      </c>
    </row>
    <row r="29" spans="2:58">
      <c r="AY29" s="147"/>
      <c r="AZ29" s="147"/>
      <c r="BA29" s="147"/>
      <c r="BB29" s="147"/>
      <c r="BD29" s="168"/>
      <c r="BE29" s="168"/>
      <c r="BF29" s="168"/>
    </row>
    <row r="30" spans="2:58">
      <c r="B30" s="4" t="s">
        <v>63</v>
      </c>
      <c r="C30" s="143"/>
      <c r="D30" s="143"/>
      <c r="E30" s="143"/>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Q30" s="147"/>
      <c r="AR30" s="147"/>
      <c r="AS30" s="147"/>
      <c r="AT30" s="147"/>
      <c r="AU30" s="147"/>
      <c r="AV30" s="147"/>
      <c r="AW30" s="147"/>
      <c r="AX30" s="147"/>
      <c r="AY30" s="147"/>
      <c r="AZ30" s="147"/>
      <c r="BA30" s="147"/>
      <c r="BB30" s="147"/>
      <c r="BD30" s="168"/>
      <c r="BE30" s="168"/>
      <c r="BF30" s="168"/>
    </row>
    <row r="31" spans="2:58">
      <c r="B31" s="146" t="s">
        <v>62</v>
      </c>
      <c r="C31" s="143"/>
      <c r="D31" s="152">
        <v>3000</v>
      </c>
      <c r="E31" s="150" t="s">
        <v>61</v>
      </c>
      <c r="F31" s="147">
        <f t="shared" ref="F31:AO31" si="23">$D31*(F6-E6)</f>
        <v>9000</v>
      </c>
      <c r="G31" s="147">
        <f t="shared" si="23"/>
        <v>0</v>
      </c>
      <c r="H31" s="147">
        <f t="shared" si="23"/>
        <v>0</v>
      </c>
      <c r="I31" s="147">
        <f t="shared" si="23"/>
        <v>0</v>
      </c>
      <c r="J31" s="147">
        <f t="shared" si="23"/>
        <v>3000</v>
      </c>
      <c r="K31" s="147">
        <f t="shared" si="23"/>
        <v>0</v>
      </c>
      <c r="L31" s="147">
        <f t="shared" si="23"/>
        <v>0</v>
      </c>
      <c r="M31" s="147">
        <f t="shared" si="23"/>
        <v>0</v>
      </c>
      <c r="N31" s="147">
        <f t="shared" si="23"/>
        <v>0</v>
      </c>
      <c r="O31" s="147">
        <f t="shared" si="23"/>
        <v>0</v>
      </c>
      <c r="P31" s="147">
        <f t="shared" si="23"/>
        <v>0</v>
      </c>
      <c r="Q31" s="147">
        <f t="shared" si="23"/>
        <v>0</v>
      </c>
      <c r="R31" s="147">
        <f t="shared" si="23"/>
        <v>3000</v>
      </c>
      <c r="S31" s="147">
        <f t="shared" si="23"/>
        <v>0</v>
      </c>
      <c r="T31" s="147">
        <f t="shared" si="23"/>
        <v>0</v>
      </c>
      <c r="U31" s="147">
        <f t="shared" si="23"/>
        <v>0</v>
      </c>
      <c r="V31" s="147">
        <f t="shared" si="23"/>
        <v>0</v>
      </c>
      <c r="W31" s="147">
        <f t="shared" si="23"/>
        <v>0</v>
      </c>
      <c r="X31" s="147">
        <f t="shared" si="23"/>
        <v>3000</v>
      </c>
      <c r="Y31" s="147">
        <f t="shared" si="23"/>
        <v>0</v>
      </c>
      <c r="Z31" s="147">
        <f t="shared" si="23"/>
        <v>0</v>
      </c>
      <c r="AA31" s="147">
        <f t="shared" si="23"/>
        <v>0</v>
      </c>
      <c r="AB31" s="147">
        <f t="shared" si="23"/>
        <v>0</v>
      </c>
      <c r="AC31" s="147">
        <f t="shared" si="23"/>
        <v>0</v>
      </c>
      <c r="AD31" s="147">
        <f t="shared" si="23"/>
        <v>0</v>
      </c>
      <c r="AE31" s="147">
        <f t="shared" si="23"/>
        <v>0</v>
      </c>
      <c r="AF31" s="147">
        <f t="shared" si="23"/>
        <v>0</v>
      </c>
      <c r="AG31" s="147">
        <f t="shared" si="23"/>
        <v>0</v>
      </c>
      <c r="AH31" s="147">
        <f t="shared" si="23"/>
        <v>0</v>
      </c>
      <c r="AI31" s="147">
        <f t="shared" si="23"/>
        <v>0</v>
      </c>
      <c r="AJ31" s="147">
        <f t="shared" si="23"/>
        <v>3000</v>
      </c>
      <c r="AK31" s="147">
        <f t="shared" si="23"/>
        <v>0</v>
      </c>
      <c r="AL31" s="147">
        <f t="shared" si="23"/>
        <v>0</v>
      </c>
      <c r="AM31" s="147">
        <f t="shared" si="23"/>
        <v>0</v>
      </c>
      <c r="AN31" s="147">
        <f t="shared" si="23"/>
        <v>0</v>
      </c>
      <c r="AO31" s="147">
        <f t="shared" si="23"/>
        <v>0</v>
      </c>
      <c r="AQ31" s="147">
        <f>SUM(F31:H31)</f>
        <v>9000</v>
      </c>
      <c r="AR31" s="147">
        <f>SUM(I31:K31)</f>
        <v>3000</v>
      </c>
      <c r="AS31" s="147">
        <f>SUM(L31:N31)</f>
        <v>0</v>
      </c>
      <c r="AT31" s="147">
        <f>SUM(O31:Q31)</f>
        <v>0</v>
      </c>
      <c r="AU31" s="147">
        <f>SUM(R31:T31)</f>
        <v>3000</v>
      </c>
      <c r="AV31" s="147">
        <f>SUM(U31:W31)</f>
        <v>0</v>
      </c>
      <c r="AW31" s="147">
        <f>SUM(X31:Z31)</f>
        <v>3000</v>
      </c>
      <c r="AX31" s="147">
        <f>SUM(AA31:AC31)</f>
        <v>0</v>
      </c>
      <c r="AY31" s="147">
        <f>SUM(AD31:AF31)</f>
        <v>0</v>
      </c>
      <c r="AZ31" s="147">
        <f>SUM(AG31:AI31)</f>
        <v>0</v>
      </c>
      <c r="BA31" s="147">
        <f>SUM(AJ31:AL31)</f>
        <v>3000</v>
      </c>
      <c r="BB31" s="147">
        <f>SUM(AM31:AO31)</f>
        <v>0</v>
      </c>
      <c r="BD31" s="171">
        <f>SUM(AQ31:AT31)</f>
        <v>12000</v>
      </c>
      <c r="BE31" s="171">
        <f>SUM(AU31:AX31)</f>
        <v>6000</v>
      </c>
      <c r="BF31" s="171">
        <f>SUM(AY31:BB31)</f>
        <v>3000</v>
      </c>
    </row>
    <row r="32" spans="2:58">
      <c r="B32" s="146" t="s">
        <v>60</v>
      </c>
      <c r="C32" s="143"/>
      <c r="D32" s="177">
        <v>100</v>
      </c>
      <c r="E32" s="150" t="s">
        <v>57</v>
      </c>
      <c r="F32" s="147">
        <f t="shared" ref="F32:AO32" si="24">$D32*F$6</f>
        <v>300</v>
      </c>
      <c r="G32" s="147">
        <f t="shared" si="24"/>
        <v>300</v>
      </c>
      <c r="H32" s="147">
        <f t="shared" si="24"/>
        <v>300</v>
      </c>
      <c r="I32" s="147">
        <f t="shared" si="24"/>
        <v>300</v>
      </c>
      <c r="J32" s="147">
        <f t="shared" si="24"/>
        <v>400</v>
      </c>
      <c r="K32" s="147">
        <f t="shared" si="24"/>
        <v>400</v>
      </c>
      <c r="L32" s="147">
        <f t="shared" si="24"/>
        <v>400</v>
      </c>
      <c r="M32" s="147">
        <f t="shared" si="24"/>
        <v>400</v>
      </c>
      <c r="N32" s="147">
        <f t="shared" si="24"/>
        <v>400</v>
      </c>
      <c r="O32" s="147">
        <f t="shared" si="24"/>
        <v>400</v>
      </c>
      <c r="P32" s="147">
        <f t="shared" si="24"/>
        <v>400</v>
      </c>
      <c r="Q32" s="147">
        <f t="shared" si="24"/>
        <v>400</v>
      </c>
      <c r="R32" s="147">
        <f t="shared" si="24"/>
        <v>500</v>
      </c>
      <c r="S32" s="147">
        <f t="shared" si="24"/>
        <v>500</v>
      </c>
      <c r="T32" s="147">
        <f t="shared" si="24"/>
        <v>500</v>
      </c>
      <c r="U32" s="147">
        <f t="shared" si="24"/>
        <v>500</v>
      </c>
      <c r="V32" s="147">
        <f t="shared" si="24"/>
        <v>500</v>
      </c>
      <c r="W32" s="147">
        <f t="shared" si="24"/>
        <v>500</v>
      </c>
      <c r="X32" s="147">
        <f t="shared" si="24"/>
        <v>600</v>
      </c>
      <c r="Y32" s="147">
        <f t="shared" si="24"/>
        <v>600</v>
      </c>
      <c r="Z32" s="147">
        <f t="shared" si="24"/>
        <v>600</v>
      </c>
      <c r="AA32" s="147">
        <f t="shared" si="24"/>
        <v>600</v>
      </c>
      <c r="AB32" s="147">
        <f t="shared" si="24"/>
        <v>600</v>
      </c>
      <c r="AC32" s="147">
        <f t="shared" si="24"/>
        <v>600</v>
      </c>
      <c r="AD32" s="147">
        <f t="shared" si="24"/>
        <v>600</v>
      </c>
      <c r="AE32" s="147">
        <f t="shared" si="24"/>
        <v>600</v>
      </c>
      <c r="AF32" s="147">
        <f t="shared" si="24"/>
        <v>600</v>
      </c>
      <c r="AG32" s="147">
        <f t="shared" si="24"/>
        <v>600</v>
      </c>
      <c r="AH32" s="147">
        <f t="shared" si="24"/>
        <v>600</v>
      </c>
      <c r="AI32" s="147">
        <f t="shared" si="24"/>
        <v>600</v>
      </c>
      <c r="AJ32" s="147">
        <f t="shared" si="24"/>
        <v>700</v>
      </c>
      <c r="AK32" s="147">
        <f t="shared" si="24"/>
        <v>700</v>
      </c>
      <c r="AL32" s="147">
        <f t="shared" si="24"/>
        <v>700</v>
      </c>
      <c r="AM32" s="147">
        <f t="shared" si="24"/>
        <v>700</v>
      </c>
      <c r="AN32" s="147">
        <f t="shared" si="24"/>
        <v>700</v>
      </c>
      <c r="AO32" s="147">
        <f t="shared" si="24"/>
        <v>700</v>
      </c>
      <c r="AQ32" s="147">
        <f>SUM(F32:H32)</f>
        <v>900</v>
      </c>
      <c r="AR32" s="147">
        <f>SUM(I32:K32)</f>
        <v>1100</v>
      </c>
      <c r="AS32" s="147">
        <f>SUM(L32:N32)</f>
        <v>1200</v>
      </c>
      <c r="AT32" s="147">
        <f>SUM(O32:Q32)</f>
        <v>1200</v>
      </c>
      <c r="AU32" s="147">
        <f>SUM(R32:T32)</f>
        <v>1500</v>
      </c>
      <c r="AV32" s="147">
        <f>SUM(U32:W32)</f>
        <v>1500</v>
      </c>
      <c r="AW32" s="147">
        <f>SUM(X32:Z32)</f>
        <v>1800</v>
      </c>
      <c r="AX32" s="147">
        <f>SUM(AA32:AC32)</f>
        <v>1800</v>
      </c>
      <c r="AY32" s="147">
        <f>SUM(AD32:AF32)</f>
        <v>1800</v>
      </c>
      <c r="AZ32" s="147">
        <f>SUM(AG32:AI32)</f>
        <v>1800</v>
      </c>
      <c r="BA32" s="147">
        <f>SUM(AJ32:AL32)</f>
        <v>2100</v>
      </c>
      <c r="BB32" s="147">
        <f>SUM(AM32:AO32)</f>
        <v>2100</v>
      </c>
      <c r="BD32" s="171">
        <f>SUM(AQ32:AT32)</f>
        <v>4400</v>
      </c>
      <c r="BE32" s="171">
        <f>SUM(AU32:AX32)</f>
        <v>6600</v>
      </c>
      <c r="BF32" s="171">
        <f>SUM(AY32:BB32)</f>
        <v>7800</v>
      </c>
    </row>
    <row r="33" spans="1:58">
      <c r="B33" s="146" t="s">
        <v>101</v>
      </c>
      <c r="C33" s="143"/>
      <c r="D33" s="177">
        <v>500</v>
      </c>
      <c r="E33" s="150" t="s">
        <v>55</v>
      </c>
      <c r="F33" s="147">
        <f t="shared" ref="F33:O35" si="25">$D33</f>
        <v>500</v>
      </c>
      <c r="G33" s="147">
        <f t="shared" si="25"/>
        <v>500</v>
      </c>
      <c r="H33" s="147">
        <f t="shared" si="25"/>
        <v>500</v>
      </c>
      <c r="I33" s="147">
        <f t="shared" si="25"/>
        <v>500</v>
      </c>
      <c r="J33" s="147">
        <f t="shared" si="25"/>
        <v>500</v>
      </c>
      <c r="K33" s="147">
        <f t="shared" si="25"/>
        <v>500</v>
      </c>
      <c r="L33" s="147">
        <f t="shared" si="25"/>
        <v>500</v>
      </c>
      <c r="M33" s="147">
        <f t="shared" si="25"/>
        <v>500</v>
      </c>
      <c r="N33" s="147">
        <f t="shared" si="25"/>
        <v>500</v>
      </c>
      <c r="O33" s="147">
        <f t="shared" si="25"/>
        <v>500</v>
      </c>
      <c r="P33" s="147">
        <f t="shared" ref="P33:Y35" si="26">$D33</f>
        <v>500</v>
      </c>
      <c r="Q33" s="147">
        <f t="shared" si="26"/>
        <v>500</v>
      </c>
      <c r="R33" s="147">
        <f t="shared" si="26"/>
        <v>500</v>
      </c>
      <c r="S33" s="147">
        <f t="shared" si="26"/>
        <v>500</v>
      </c>
      <c r="T33" s="147">
        <f t="shared" si="26"/>
        <v>500</v>
      </c>
      <c r="U33" s="147">
        <f t="shared" si="26"/>
        <v>500</v>
      </c>
      <c r="V33" s="147">
        <f t="shared" si="26"/>
        <v>500</v>
      </c>
      <c r="W33" s="147">
        <f t="shared" si="26"/>
        <v>500</v>
      </c>
      <c r="X33" s="147">
        <f t="shared" si="26"/>
        <v>500</v>
      </c>
      <c r="Y33" s="147">
        <f t="shared" si="26"/>
        <v>500</v>
      </c>
      <c r="Z33" s="147">
        <f t="shared" ref="Z33:AI35" si="27">$D33</f>
        <v>500</v>
      </c>
      <c r="AA33" s="147">
        <f t="shared" si="27"/>
        <v>500</v>
      </c>
      <c r="AB33" s="147">
        <f t="shared" si="27"/>
        <v>500</v>
      </c>
      <c r="AC33" s="147">
        <f t="shared" si="27"/>
        <v>500</v>
      </c>
      <c r="AD33" s="147">
        <f t="shared" si="27"/>
        <v>500</v>
      </c>
      <c r="AE33" s="147">
        <f t="shared" si="27"/>
        <v>500</v>
      </c>
      <c r="AF33" s="147">
        <f t="shared" si="27"/>
        <v>500</v>
      </c>
      <c r="AG33" s="147">
        <f t="shared" si="27"/>
        <v>500</v>
      </c>
      <c r="AH33" s="147">
        <f t="shared" si="27"/>
        <v>500</v>
      </c>
      <c r="AI33" s="147">
        <f t="shared" si="27"/>
        <v>500</v>
      </c>
      <c r="AJ33" s="147">
        <f t="shared" ref="AJ33:AO35" si="28">$D33</f>
        <v>500</v>
      </c>
      <c r="AK33" s="147">
        <f t="shared" si="28"/>
        <v>500</v>
      </c>
      <c r="AL33" s="147">
        <f t="shared" si="28"/>
        <v>500</v>
      </c>
      <c r="AM33" s="147">
        <f t="shared" si="28"/>
        <v>500</v>
      </c>
      <c r="AN33" s="147">
        <f t="shared" si="28"/>
        <v>500</v>
      </c>
      <c r="AO33" s="147">
        <f t="shared" si="28"/>
        <v>500</v>
      </c>
      <c r="AQ33" s="147">
        <f>SUM(F33:H33)</f>
        <v>1500</v>
      </c>
      <c r="AR33" s="147">
        <f>SUM(I33:K33)</f>
        <v>1500</v>
      </c>
      <c r="AS33" s="147">
        <f>SUM(L33:N33)</f>
        <v>1500</v>
      </c>
      <c r="AT33" s="147">
        <f>SUM(O33:Q33)</f>
        <v>1500</v>
      </c>
      <c r="AU33" s="147">
        <f>SUM(R33:T33)</f>
        <v>1500</v>
      </c>
      <c r="AV33" s="147">
        <f>SUM(U33:W33)</f>
        <v>1500</v>
      </c>
      <c r="AW33" s="147">
        <f>SUM(X33:Z33)</f>
        <v>1500</v>
      </c>
      <c r="AX33" s="147">
        <f>SUM(AA33:AC33)</f>
        <v>1500</v>
      </c>
      <c r="AY33" s="147">
        <f>SUM(AD33:AF33)</f>
        <v>1500</v>
      </c>
      <c r="AZ33" s="147">
        <f>SUM(AG33:AI33)</f>
        <v>1500</v>
      </c>
      <c r="BA33" s="147">
        <f>SUM(AJ33:AL33)</f>
        <v>1500</v>
      </c>
      <c r="BB33" s="147">
        <f>SUM(AM33:AO33)</f>
        <v>1500</v>
      </c>
      <c r="BD33" s="171">
        <f>SUM(AQ33:AT33)</f>
        <v>6000</v>
      </c>
      <c r="BE33" s="171">
        <f>SUM(AU33:AX33)</f>
        <v>6000</v>
      </c>
      <c r="BF33" s="171">
        <f>SUM(AY33:BB33)</f>
        <v>6000</v>
      </c>
    </row>
    <row r="34" spans="1:58">
      <c r="B34" s="146" t="s">
        <v>100</v>
      </c>
      <c r="C34" s="143"/>
      <c r="D34" s="177">
        <v>200</v>
      </c>
      <c r="E34" s="150" t="s">
        <v>55</v>
      </c>
      <c r="F34" s="147">
        <f t="shared" si="25"/>
        <v>200</v>
      </c>
      <c r="G34" s="147">
        <f t="shared" si="25"/>
        <v>200</v>
      </c>
      <c r="H34" s="147">
        <f t="shared" si="25"/>
        <v>200</v>
      </c>
      <c r="I34" s="147">
        <f t="shared" si="25"/>
        <v>200</v>
      </c>
      <c r="J34" s="147">
        <f t="shared" si="25"/>
        <v>200</v>
      </c>
      <c r="K34" s="147">
        <f t="shared" si="25"/>
        <v>200</v>
      </c>
      <c r="L34" s="147">
        <f t="shared" si="25"/>
        <v>200</v>
      </c>
      <c r="M34" s="147">
        <f t="shared" si="25"/>
        <v>200</v>
      </c>
      <c r="N34" s="147">
        <f t="shared" si="25"/>
        <v>200</v>
      </c>
      <c r="O34" s="147">
        <f t="shared" si="25"/>
        <v>200</v>
      </c>
      <c r="P34" s="147">
        <f t="shared" si="26"/>
        <v>200</v>
      </c>
      <c r="Q34" s="147">
        <f t="shared" si="26"/>
        <v>200</v>
      </c>
      <c r="R34" s="147">
        <f t="shared" si="26"/>
        <v>200</v>
      </c>
      <c r="S34" s="147">
        <f t="shared" si="26"/>
        <v>200</v>
      </c>
      <c r="T34" s="147">
        <f t="shared" si="26"/>
        <v>200</v>
      </c>
      <c r="U34" s="147">
        <f t="shared" si="26"/>
        <v>200</v>
      </c>
      <c r="V34" s="147">
        <f t="shared" si="26"/>
        <v>200</v>
      </c>
      <c r="W34" s="147">
        <f t="shared" si="26"/>
        <v>200</v>
      </c>
      <c r="X34" s="147">
        <f t="shared" si="26"/>
        <v>200</v>
      </c>
      <c r="Y34" s="147">
        <f t="shared" si="26"/>
        <v>200</v>
      </c>
      <c r="Z34" s="147">
        <f t="shared" si="27"/>
        <v>200</v>
      </c>
      <c r="AA34" s="147">
        <f t="shared" si="27"/>
        <v>200</v>
      </c>
      <c r="AB34" s="147">
        <f t="shared" si="27"/>
        <v>200</v>
      </c>
      <c r="AC34" s="147">
        <f t="shared" si="27"/>
        <v>200</v>
      </c>
      <c r="AD34" s="147">
        <f t="shared" si="27"/>
        <v>200</v>
      </c>
      <c r="AE34" s="147">
        <f t="shared" si="27"/>
        <v>200</v>
      </c>
      <c r="AF34" s="147">
        <f t="shared" si="27"/>
        <v>200</v>
      </c>
      <c r="AG34" s="147">
        <f t="shared" si="27"/>
        <v>200</v>
      </c>
      <c r="AH34" s="147">
        <f t="shared" si="27"/>
        <v>200</v>
      </c>
      <c r="AI34" s="147">
        <f t="shared" si="27"/>
        <v>200</v>
      </c>
      <c r="AJ34" s="147">
        <f t="shared" si="28"/>
        <v>200</v>
      </c>
      <c r="AK34" s="147">
        <f t="shared" si="28"/>
        <v>200</v>
      </c>
      <c r="AL34" s="147">
        <f t="shared" si="28"/>
        <v>200</v>
      </c>
      <c r="AM34" s="147">
        <f t="shared" si="28"/>
        <v>200</v>
      </c>
      <c r="AN34" s="147">
        <f t="shared" si="28"/>
        <v>200</v>
      </c>
      <c r="AO34" s="147">
        <f t="shared" si="28"/>
        <v>200</v>
      </c>
      <c r="AQ34" s="147">
        <f>SUM(F34:H34)</f>
        <v>600</v>
      </c>
      <c r="AR34" s="147">
        <f>SUM(I34:K34)</f>
        <v>600</v>
      </c>
      <c r="AS34" s="147">
        <f>SUM(L34:N34)</f>
        <v>600</v>
      </c>
      <c r="AT34" s="147">
        <f>SUM(O34:Q34)</f>
        <v>600</v>
      </c>
      <c r="AU34" s="147">
        <f>SUM(R34:T34)</f>
        <v>600</v>
      </c>
      <c r="AV34" s="147">
        <f>SUM(U34:W34)</f>
        <v>600</v>
      </c>
      <c r="AW34" s="147">
        <f>SUM(X34:Z34)</f>
        <v>600</v>
      </c>
      <c r="AX34" s="147">
        <f>SUM(AA34:AC34)</f>
        <v>600</v>
      </c>
      <c r="AY34" s="147">
        <f>SUM(AD34:AF34)</f>
        <v>600</v>
      </c>
      <c r="AZ34" s="147">
        <f>SUM(AG34:AI34)</f>
        <v>600</v>
      </c>
      <c r="BA34" s="147">
        <f>SUM(AJ34:AL34)</f>
        <v>600</v>
      </c>
      <c r="BB34" s="147">
        <f>SUM(AM34:AO34)</f>
        <v>600</v>
      </c>
      <c r="BD34" s="171">
        <f>SUM(AQ34:AT34)</f>
        <v>2400</v>
      </c>
      <c r="BE34" s="171">
        <f>SUM(AU34:AX34)</f>
        <v>2400</v>
      </c>
      <c r="BF34" s="171">
        <f>SUM(AY34:BB34)</f>
        <v>2400</v>
      </c>
    </row>
    <row r="35" spans="1:58">
      <c r="B35" s="146" t="s">
        <v>99</v>
      </c>
      <c r="C35" s="143"/>
      <c r="D35" s="151">
        <v>1000</v>
      </c>
      <c r="E35" s="150" t="s">
        <v>55</v>
      </c>
      <c r="F35" s="147">
        <f t="shared" si="25"/>
        <v>1000</v>
      </c>
      <c r="G35" s="147">
        <f t="shared" si="25"/>
        <v>1000</v>
      </c>
      <c r="H35" s="147">
        <f t="shared" si="25"/>
        <v>1000</v>
      </c>
      <c r="I35" s="147">
        <f t="shared" si="25"/>
        <v>1000</v>
      </c>
      <c r="J35" s="147">
        <f t="shared" si="25"/>
        <v>1000</v>
      </c>
      <c r="K35" s="147">
        <f t="shared" si="25"/>
        <v>1000</v>
      </c>
      <c r="L35" s="147">
        <f t="shared" si="25"/>
        <v>1000</v>
      </c>
      <c r="M35" s="147">
        <f t="shared" si="25"/>
        <v>1000</v>
      </c>
      <c r="N35" s="147">
        <f t="shared" si="25"/>
        <v>1000</v>
      </c>
      <c r="O35" s="147">
        <f t="shared" si="25"/>
        <v>1000</v>
      </c>
      <c r="P35" s="147">
        <f t="shared" si="26"/>
        <v>1000</v>
      </c>
      <c r="Q35" s="147">
        <f t="shared" si="26"/>
        <v>1000</v>
      </c>
      <c r="R35" s="147">
        <f t="shared" si="26"/>
        <v>1000</v>
      </c>
      <c r="S35" s="147">
        <f t="shared" si="26"/>
        <v>1000</v>
      </c>
      <c r="T35" s="147">
        <f t="shared" si="26"/>
        <v>1000</v>
      </c>
      <c r="U35" s="147">
        <f t="shared" si="26"/>
        <v>1000</v>
      </c>
      <c r="V35" s="147">
        <f t="shared" si="26"/>
        <v>1000</v>
      </c>
      <c r="W35" s="147">
        <f t="shared" si="26"/>
        <v>1000</v>
      </c>
      <c r="X35" s="147">
        <f t="shared" si="26"/>
        <v>1000</v>
      </c>
      <c r="Y35" s="147">
        <f t="shared" si="26"/>
        <v>1000</v>
      </c>
      <c r="Z35" s="147">
        <f t="shared" si="27"/>
        <v>1000</v>
      </c>
      <c r="AA35" s="147">
        <f t="shared" si="27"/>
        <v>1000</v>
      </c>
      <c r="AB35" s="147">
        <f t="shared" si="27"/>
        <v>1000</v>
      </c>
      <c r="AC35" s="147">
        <f t="shared" si="27"/>
        <v>1000</v>
      </c>
      <c r="AD35" s="147">
        <f t="shared" si="27"/>
        <v>1000</v>
      </c>
      <c r="AE35" s="147">
        <f t="shared" si="27"/>
        <v>1000</v>
      </c>
      <c r="AF35" s="147">
        <f t="shared" si="27"/>
        <v>1000</v>
      </c>
      <c r="AG35" s="147">
        <f t="shared" si="27"/>
        <v>1000</v>
      </c>
      <c r="AH35" s="147">
        <f t="shared" si="27"/>
        <v>1000</v>
      </c>
      <c r="AI35" s="147">
        <f t="shared" si="27"/>
        <v>1000</v>
      </c>
      <c r="AJ35" s="147">
        <f t="shared" si="28"/>
        <v>1000</v>
      </c>
      <c r="AK35" s="147">
        <f t="shared" si="28"/>
        <v>1000</v>
      </c>
      <c r="AL35" s="147">
        <f t="shared" si="28"/>
        <v>1000</v>
      </c>
      <c r="AM35" s="147">
        <f t="shared" si="28"/>
        <v>1000</v>
      </c>
      <c r="AN35" s="147">
        <f t="shared" si="28"/>
        <v>1000</v>
      </c>
      <c r="AO35" s="147">
        <f t="shared" si="28"/>
        <v>1000</v>
      </c>
      <c r="AQ35" s="147">
        <f>SUM(F35:H35)</f>
        <v>3000</v>
      </c>
      <c r="AR35" s="147">
        <f>SUM(I35:K35)</f>
        <v>3000</v>
      </c>
      <c r="AS35" s="147">
        <f>SUM(L35:N35)</f>
        <v>3000</v>
      </c>
      <c r="AT35" s="147">
        <f>SUM(O35:Q35)</f>
        <v>3000</v>
      </c>
      <c r="AU35" s="147">
        <f>SUM(R35:T35)</f>
        <v>3000</v>
      </c>
      <c r="AV35" s="147">
        <f>SUM(U35:W35)</f>
        <v>3000</v>
      </c>
      <c r="AW35" s="147">
        <f>SUM(X35:Z35)</f>
        <v>3000</v>
      </c>
      <c r="AX35" s="147">
        <f>SUM(AA35:AC35)</f>
        <v>3000</v>
      </c>
      <c r="AY35" s="147">
        <f>SUM(AD35:AF35)</f>
        <v>3000</v>
      </c>
      <c r="AZ35" s="147">
        <f>SUM(AG35:AI35)</f>
        <v>3000</v>
      </c>
      <c r="BA35" s="147">
        <f>SUM(AJ35:AL35)</f>
        <v>3000</v>
      </c>
      <c r="BB35" s="147">
        <f>SUM(AM35:AO35)</f>
        <v>3000</v>
      </c>
      <c r="BD35" s="171">
        <f>SUM(AQ35:AT35)</f>
        <v>12000</v>
      </c>
      <c r="BE35" s="171">
        <f>SUM(AU35:AX35)</f>
        <v>12000</v>
      </c>
      <c r="BF35" s="171">
        <f>SUM(AY35:BB35)</f>
        <v>12000</v>
      </c>
    </row>
    <row r="36" spans="1:58" ht="6" customHeight="1">
      <c r="B36" s="144"/>
      <c r="C36" s="143"/>
      <c r="D36" s="143"/>
      <c r="E36" s="143"/>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Q36" s="142"/>
      <c r="AR36" s="142"/>
      <c r="AS36" s="142"/>
      <c r="AT36" s="142"/>
      <c r="AU36" s="142"/>
      <c r="AV36" s="142"/>
      <c r="AW36" s="142"/>
      <c r="AX36" s="142"/>
      <c r="AY36" s="147"/>
      <c r="AZ36" s="147"/>
      <c r="BA36" s="147"/>
      <c r="BB36" s="147"/>
      <c r="BD36" s="168"/>
      <c r="BE36" s="171"/>
      <c r="BF36" s="168"/>
    </row>
    <row r="37" spans="1:58">
      <c r="B37" s="140" t="str">
        <f>"TOTAL "&amp;B30</f>
        <v>TOTAL EQUIPMENT &amp; TELECOM</v>
      </c>
      <c r="C37" s="139"/>
      <c r="D37" s="139"/>
      <c r="E37" s="139"/>
      <c r="F37" s="138">
        <f t="shared" ref="F37:AO37" si="29">SUM(F31:F36)</f>
        <v>11000</v>
      </c>
      <c r="G37" s="138">
        <f t="shared" si="29"/>
        <v>2000</v>
      </c>
      <c r="H37" s="138">
        <f t="shared" si="29"/>
        <v>2000</v>
      </c>
      <c r="I37" s="138">
        <f t="shared" si="29"/>
        <v>2000</v>
      </c>
      <c r="J37" s="138">
        <f t="shared" si="29"/>
        <v>5100</v>
      </c>
      <c r="K37" s="138">
        <f t="shared" si="29"/>
        <v>2100</v>
      </c>
      <c r="L37" s="138">
        <f t="shared" si="29"/>
        <v>2100</v>
      </c>
      <c r="M37" s="138">
        <f t="shared" si="29"/>
        <v>2100</v>
      </c>
      <c r="N37" s="138">
        <f t="shared" si="29"/>
        <v>2100</v>
      </c>
      <c r="O37" s="138">
        <f t="shared" si="29"/>
        <v>2100</v>
      </c>
      <c r="P37" s="138">
        <f t="shared" si="29"/>
        <v>2100</v>
      </c>
      <c r="Q37" s="138">
        <f t="shared" si="29"/>
        <v>2100</v>
      </c>
      <c r="R37" s="138">
        <f t="shared" si="29"/>
        <v>5200</v>
      </c>
      <c r="S37" s="138">
        <f t="shared" si="29"/>
        <v>2200</v>
      </c>
      <c r="T37" s="138">
        <f t="shared" si="29"/>
        <v>2200</v>
      </c>
      <c r="U37" s="138">
        <f t="shared" si="29"/>
        <v>2200</v>
      </c>
      <c r="V37" s="138">
        <f t="shared" si="29"/>
        <v>2200</v>
      </c>
      <c r="W37" s="138">
        <f t="shared" si="29"/>
        <v>2200</v>
      </c>
      <c r="X37" s="138">
        <f t="shared" si="29"/>
        <v>5300</v>
      </c>
      <c r="Y37" s="138">
        <f t="shared" si="29"/>
        <v>2300</v>
      </c>
      <c r="Z37" s="138">
        <f t="shared" si="29"/>
        <v>2300</v>
      </c>
      <c r="AA37" s="138">
        <f t="shared" si="29"/>
        <v>2300</v>
      </c>
      <c r="AB37" s="138">
        <f t="shared" si="29"/>
        <v>2300</v>
      </c>
      <c r="AC37" s="138">
        <f t="shared" si="29"/>
        <v>2300</v>
      </c>
      <c r="AD37" s="138">
        <f t="shared" si="29"/>
        <v>2300</v>
      </c>
      <c r="AE37" s="138">
        <f t="shared" si="29"/>
        <v>2300</v>
      </c>
      <c r="AF37" s="138">
        <f t="shared" si="29"/>
        <v>2300</v>
      </c>
      <c r="AG37" s="138">
        <f t="shared" si="29"/>
        <v>2300</v>
      </c>
      <c r="AH37" s="138">
        <f t="shared" si="29"/>
        <v>2300</v>
      </c>
      <c r="AI37" s="138">
        <f t="shared" si="29"/>
        <v>2300</v>
      </c>
      <c r="AJ37" s="138">
        <f t="shared" si="29"/>
        <v>5400</v>
      </c>
      <c r="AK37" s="138">
        <f t="shared" si="29"/>
        <v>2400</v>
      </c>
      <c r="AL37" s="138">
        <f t="shared" si="29"/>
        <v>2400</v>
      </c>
      <c r="AM37" s="138">
        <f t="shared" si="29"/>
        <v>2400</v>
      </c>
      <c r="AN37" s="138">
        <f t="shared" si="29"/>
        <v>2400</v>
      </c>
      <c r="AO37" s="138">
        <f t="shared" si="29"/>
        <v>2400</v>
      </c>
      <c r="AQ37" s="138">
        <f>SUM(AQ31:AQ36)</f>
        <v>15000</v>
      </c>
      <c r="AR37" s="138">
        <f>SUM(AR31:AR36)</f>
        <v>9200</v>
      </c>
      <c r="AS37" s="138">
        <f>SUM(L37:N37)</f>
        <v>6300</v>
      </c>
      <c r="AT37" s="138">
        <f>SUM(O37:Q37)</f>
        <v>6300</v>
      </c>
      <c r="AU37" s="138">
        <f t="shared" ref="AU37:BB37" si="30">SUM(AU31:AU36)</f>
        <v>9600</v>
      </c>
      <c r="AV37" s="138">
        <f t="shared" si="30"/>
        <v>6600</v>
      </c>
      <c r="AW37" s="138">
        <f t="shared" si="30"/>
        <v>9900</v>
      </c>
      <c r="AX37" s="138">
        <f t="shared" si="30"/>
        <v>6900</v>
      </c>
      <c r="AY37" s="138">
        <f t="shared" si="30"/>
        <v>6900</v>
      </c>
      <c r="AZ37" s="138">
        <f t="shared" si="30"/>
        <v>6900</v>
      </c>
      <c r="BA37" s="138">
        <f t="shared" si="30"/>
        <v>10200</v>
      </c>
      <c r="BB37" s="138">
        <f t="shared" si="30"/>
        <v>7200</v>
      </c>
      <c r="BD37" s="169">
        <f>SUM(AQ37:AT37)</f>
        <v>36800</v>
      </c>
      <c r="BE37" s="169">
        <f>SUM(AU37:AX37)</f>
        <v>33000</v>
      </c>
      <c r="BF37" s="169">
        <f>SUM(AY37:BB37)</f>
        <v>31200</v>
      </c>
    </row>
    <row r="38" spans="1:58" s="83" customFormat="1" ht="12" customHeight="1">
      <c r="A38" s="32"/>
      <c r="B38" s="130"/>
      <c r="C38" s="130"/>
      <c r="D38" s="130"/>
      <c r="E38" s="87"/>
      <c r="F38" s="88"/>
      <c r="G38" s="87"/>
      <c r="H38" s="87"/>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Q38" s="86"/>
      <c r="AR38" s="86"/>
      <c r="AS38" s="86"/>
      <c r="AT38" s="86"/>
      <c r="AU38" s="86"/>
      <c r="AV38" s="86"/>
      <c r="AW38" s="86"/>
      <c r="AX38" s="86"/>
      <c r="AY38" s="147"/>
      <c r="AZ38" s="147"/>
      <c r="BA38" s="147"/>
      <c r="BB38" s="147"/>
      <c r="BC38" s="1"/>
      <c r="BD38" s="171"/>
      <c r="BE38" s="171"/>
      <c r="BF38" s="171"/>
    </row>
    <row r="39" spans="1:58">
      <c r="B39" s="4" t="s">
        <v>59</v>
      </c>
      <c r="C39" s="143"/>
      <c r="D39" s="143"/>
      <c r="E39" s="143"/>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Q39" s="147"/>
      <c r="AR39" s="147"/>
      <c r="AS39" s="147"/>
      <c r="AT39" s="147"/>
      <c r="AU39" s="147"/>
      <c r="AV39" s="147"/>
      <c r="AW39" s="147"/>
      <c r="AX39" s="147"/>
      <c r="AY39" s="147"/>
      <c r="AZ39" s="147"/>
      <c r="BA39" s="147"/>
      <c r="BB39" s="147"/>
      <c r="BD39" s="171"/>
      <c r="BE39" s="171"/>
      <c r="BF39" s="171"/>
    </row>
    <row r="40" spans="1:58">
      <c r="B40" s="146" t="s">
        <v>58</v>
      </c>
      <c r="C40" s="143"/>
      <c r="D40" s="153">
        <v>4000</v>
      </c>
      <c r="E40" s="150" t="s">
        <v>57</v>
      </c>
      <c r="F40" s="147">
        <f t="shared" ref="F40:AO40" si="31">$D40*F$6</f>
        <v>12000</v>
      </c>
      <c r="G40" s="147">
        <f t="shared" si="31"/>
        <v>12000</v>
      </c>
      <c r="H40" s="147">
        <f t="shared" si="31"/>
        <v>12000</v>
      </c>
      <c r="I40" s="147">
        <f t="shared" si="31"/>
        <v>12000</v>
      </c>
      <c r="J40" s="147">
        <f t="shared" si="31"/>
        <v>16000</v>
      </c>
      <c r="K40" s="147">
        <f t="shared" si="31"/>
        <v>16000</v>
      </c>
      <c r="L40" s="147">
        <f t="shared" si="31"/>
        <v>16000</v>
      </c>
      <c r="M40" s="147">
        <f t="shared" si="31"/>
        <v>16000</v>
      </c>
      <c r="N40" s="147">
        <f t="shared" si="31"/>
        <v>16000</v>
      </c>
      <c r="O40" s="147">
        <f t="shared" si="31"/>
        <v>16000</v>
      </c>
      <c r="P40" s="147">
        <f t="shared" si="31"/>
        <v>16000</v>
      </c>
      <c r="Q40" s="147">
        <f t="shared" si="31"/>
        <v>16000</v>
      </c>
      <c r="R40" s="147">
        <f t="shared" si="31"/>
        <v>20000</v>
      </c>
      <c r="S40" s="147">
        <f t="shared" si="31"/>
        <v>20000</v>
      </c>
      <c r="T40" s="147">
        <f t="shared" si="31"/>
        <v>20000</v>
      </c>
      <c r="U40" s="147">
        <f t="shared" si="31"/>
        <v>20000</v>
      </c>
      <c r="V40" s="147">
        <f t="shared" si="31"/>
        <v>20000</v>
      </c>
      <c r="W40" s="147">
        <f t="shared" si="31"/>
        <v>20000</v>
      </c>
      <c r="X40" s="147">
        <f t="shared" si="31"/>
        <v>24000</v>
      </c>
      <c r="Y40" s="147">
        <f t="shared" si="31"/>
        <v>24000</v>
      </c>
      <c r="Z40" s="147">
        <f t="shared" si="31"/>
        <v>24000</v>
      </c>
      <c r="AA40" s="147">
        <f t="shared" si="31"/>
        <v>24000</v>
      </c>
      <c r="AB40" s="147">
        <f t="shared" si="31"/>
        <v>24000</v>
      </c>
      <c r="AC40" s="147">
        <f t="shared" si="31"/>
        <v>24000</v>
      </c>
      <c r="AD40" s="147">
        <f t="shared" si="31"/>
        <v>24000</v>
      </c>
      <c r="AE40" s="147">
        <f t="shared" si="31"/>
        <v>24000</v>
      </c>
      <c r="AF40" s="147">
        <f t="shared" si="31"/>
        <v>24000</v>
      </c>
      <c r="AG40" s="147">
        <f t="shared" si="31"/>
        <v>24000</v>
      </c>
      <c r="AH40" s="147">
        <f t="shared" si="31"/>
        <v>24000</v>
      </c>
      <c r="AI40" s="147">
        <f t="shared" si="31"/>
        <v>24000</v>
      </c>
      <c r="AJ40" s="147">
        <f t="shared" si="31"/>
        <v>28000</v>
      </c>
      <c r="AK40" s="147">
        <f t="shared" si="31"/>
        <v>28000</v>
      </c>
      <c r="AL40" s="147">
        <f t="shared" si="31"/>
        <v>28000</v>
      </c>
      <c r="AM40" s="147">
        <f t="shared" si="31"/>
        <v>28000</v>
      </c>
      <c r="AN40" s="147">
        <f t="shared" si="31"/>
        <v>28000</v>
      </c>
      <c r="AO40" s="147">
        <f t="shared" si="31"/>
        <v>28000</v>
      </c>
      <c r="AQ40" s="147">
        <f>SUM(F40:H40)</f>
        <v>36000</v>
      </c>
      <c r="AR40" s="147">
        <f>SUM(I40:K40)</f>
        <v>44000</v>
      </c>
      <c r="AS40" s="147">
        <f>SUM(L40:N40)</f>
        <v>48000</v>
      </c>
      <c r="AT40" s="147">
        <f>SUM(O40:Q40)</f>
        <v>48000</v>
      </c>
      <c r="AU40" s="147">
        <f>SUM(R40:T40)</f>
        <v>60000</v>
      </c>
      <c r="AV40" s="147">
        <f>SUM(U40:W40)</f>
        <v>60000</v>
      </c>
      <c r="AW40" s="147">
        <f>SUM(X40:Z40)</f>
        <v>72000</v>
      </c>
      <c r="AX40" s="147">
        <f>SUM(AA40:AC40)</f>
        <v>72000</v>
      </c>
      <c r="AY40" s="147">
        <f>SUM(AD40:AF40)</f>
        <v>72000</v>
      </c>
      <c r="AZ40" s="147">
        <f>SUM(AG40:AI40)</f>
        <v>72000</v>
      </c>
      <c r="BA40" s="147">
        <f>SUM(AJ40:AL40)</f>
        <v>84000</v>
      </c>
      <c r="BB40" s="147">
        <f>SUM(AM40:AO40)</f>
        <v>84000</v>
      </c>
      <c r="BD40" s="171">
        <f>SUM(AQ40:AT40)</f>
        <v>176000</v>
      </c>
      <c r="BE40" s="171">
        <f>SUM(AU40:AX40)</f>
        <v>264000</v>
      </c>
      <c r="BF40" s="171">
        <f>SUM(AY40:BB40)</f>
        <v>312000</v>
      </c>
    </row>
    <row r="41" spans="1:58">
      <c r="B41" s="146" t="s">
        <v>56</v>
      </c>
      <c r="C41" s="143"/>
      <c r="D41" s="143"/>
      <c r="E41" s="143"/>
      <c r="F41" s="142">
        <v>0</v>
      </c>
      <c r="G41" s="142">
        <v>0</v>
      </c>
      <c r="H41" s="142">
        <v>0</v>
      </c>
      <c r="I41" s="142">
        <v>0</v>
      </c>
      <c r="J41" s="142">
        <v>0</v>
      </c>
      <c r="K41" s="142">
        <v>0</v>
      </c>
      <c r="L41" s="142">
        <v>0</v>
      </c>
      <c r="M41" s="142">
        <v>0</v>
      </c>
      <c r="N41" s="142">
        <v>0</v>
      </c>
      <c r="O41" s="142">
        <v>0</v>
      </c>
      <c r="P41" s="142">
        <v>0</v>
      </c>
      <c r="Q41" s="142">
        <v>0</v>
      </c>
      <c r="R41" s="142">
        <v>0</v>
      </c>
      <c r="S41" s="142">
        <v>0</v>
      </c>
      <c r="T41" s="142">
        <v>0</v>
      </c>
      <c r="U41" s="142">
        <v>0</v>
      </c>
      <c r="V41" s="142">
        <v>0</v>
      </c>
      <c r="W41" s="142">
        <v>0</v>
      </c>
      <c r="X41" s="142">
        <v>0</v>
      </c>
      <c r="Y41" s="142">
        <v>0</v>
      </c>
      <c r="Z41" s="142">
        <v>0</v>
      </c>
      <c r="AA41" s="142">
        <v>0</v>
      </c>
      <c r="AB41" s="142">
        <v>0</v>
      </c>
      <c r="AC41" s="142">
        <v>0</v>
      </c>
      <c r="AD41" s="142">
        <v>0</v>
      </c>
      <c r="AE41" s="142">
        <v>0</v>
      </c>
      <c r="AF41" s="142">
        <v>0</v>
      </c>
      <c r="AG41" s="142">
        <v>0</v>
      </c>
      <c r="AH41" s="142">
        <v>0</v>
      </c>
      <c r="AI41" s="142">
        <v>0</v>
      </c>
      <c r="AJ41" s="142">
        <v>0</v>
      </c>
      <c r="AK41" s="142">
        <v>0</v>
      </c>
      <c r="AL41" s="142">
        <v>0</v>
      </c>
      <c r="AM41" s="142">
        <v>0</v>
      </c>
      <c r="AN41" s="142">
        <v>0</v>
      </c>
      <c r="AO41" s="142">
        <v>0</v>
      </c>
      <c r="AQ41" s="147">
        <f>SUM(F41:H41)</f>
        <v>0</v>
      </c>
      <c r="AR41" s="147">
        <f>SUM(I41:K41)</f>
        <v>0</v>
      </c>
      <c r="AS41" s="147">
        <f>SUM(L41:N41)</f>
        <v>0</v>
      </c>
      <c r="AT41" s="147">
        <f>SUM(O41:Q41)</f>
        <v>0</v>
      </c>
      <c r="AU41" s="147">
        <f>SUM(R41:T41)</f>
        <v>0</v>
      </c>
      <c r="AV41" s="147">
        <f>SUM(U41:W41)</f>
        <v>0</v>
      </c>
      <c r="AW41" s="147">
        <f>SUM(X41:Z41)</f>
        <v>0</v>
      </c>
      <c r="AX41" s="147">
        <f>SUM(AA41:AC41)</f>
        <v>0</v>
      </c>
      <c r="AY41" s="147">
        <f>SUM(AD41:AF41)</f>
        <v>0</v>
      </c>
      <c r="AZ41" s="147">
        <f>SUM(AG41:AI41)</f>
        <v>0</v>
      </c>
      <c r="BA41" s="147">
        <f>SUM(AJ41:AL41)</f>
        <v>0</v>
      </c>
      <c r="BB41" s="147">
        <f>SUM(AM41:AO41)</f>
        <v>0</v>
      </c>
      <c r="BD41" s="171">
        <f>SUM(AQ41:AT41)</f>
        <v>0</v>
      </c>
      <c r="BE41" s="171">
        <f>SUM(AU41:AX41)</f>
        <v>0</v>
      </c>
      <c r="BF41" s="171">
        <f>SUM(AY41:BB41)</f>
        <v>0</v>
      </c>
    </row>
    <row r="42" spans="1:58" ht="6" customHeight="1">
      <c r="B42" s="144"/>
      <c r="C42" s="143"/>
      <c r="D42" s="143"/>
      <c r="E42" s="143"/>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Q42" s="142"/>
      <c r="AR42" s="142"/>
      <c r="AS42" s="142"/>
      <c r="AT42" s="142"/>
      <c r="AU42" s="142"/>
      <c r="AV42" s="142"/>
      <c r="AW42" s="142"/>
      <c r="AX42" s="142"/>
      <c r="AY42" s="147"/>
      <c r="AZ42" s="147"/>
      <c r="BA42" s="147"/>
      <c r="BB42" s="147"/>
      <c r="BD42" s="171"/>
      <c r="BE42" s="171"/>
      <c r="BF42" s="171"/>
    </row>
    <row r="43" spans="1:58">
      <c r="B43" s="140" t="str">
        <f>"TOTAL "&amp;B39</f>
        <v>TOTAL T&amp;E</v>
      </c>
      <c r="C43" s="139"/>
      <c r="D43" s="139"/>
      <c r="E43" s="139"/>
      <c r="F43" s="138">
        <f t="shared" ref="F43:AO43" si="32">SUM(F40:F42)</f>
        <v>12000</v>
      </c>
      <c r="G43" s="138">
        <f t="shared" si="32"/>
        <v>12000</v>
      </c>
      <c r="H43" s="138">
        <f t="shared" si="32"/>
        <v>12000</v>
      </c>
      <c r="I43" s="138">
        <f t="shared" si="32"/>
        <v>12000</v>
      </c>
      <c r="J43" s="138">
        <f t="shared" si="32"/>
        <v>16000</v>
      </c>
      <c r="K43" s="138">
        <f t="shared" si="32"/>
        <v>16000</v>
      </c>
      <c r="L43" s="138">
        <f t="shared" si="32"/>
        <v>16000</v>
      </c>
      <c r="M43" s="138">
        <f t="shared" si="32"/>
        <v>16000</v>
      </c>
      <c r="N43" s="138">
        <f t="shared" si="32"/>
        <v>16000</v>
      </c>
      <c r="O43" s="138">
        <f t="shared" si="32"/>
        <v>16000</v>
      </c>
      <c r="P43" s="138">
        <f t="shared" si="32"/>
        <v>16000</v>
      </c>
      <c r="Q43" s="138">
        <f t="shared" si="32"/>
        <v>16000</v>
      </c>
      <c r="R43" s="138">
        <f t="shared" si="32"/>
        <v>20000</v>
      </c>
      <c r="S43" s="138">
        <f t="shared" si="32"/>
        <v>20000</v>
      </c>
      <c r="T43" s="138">
        <f t="shared" si="32"/>
        <v>20000</v>
      </c>
      <c r="U43" s="138">
        <f t="shared" si="32"/>
        <v>20000</v>
      </c>
      <c r="V43" s="138">
        <f t="shared" si="32"/>
        <v>20000</v>
      </c>
      <c r="W43" s="138">
        <f t="shared" si="32"/>
        <v>20000</v>
      </c>
      <c r="X43" s="138">
        <f t="shared" si="32"/>
        <v>24000</v>
      </c>
      <c r="Y43" s="138">
        <f t="shared" si="32"/>
        <v>24000</v>
      </c>
      <c r="Z43" s="138">
        <f t="shared" si="32"/>
        <v>24000</v>
      </c>
      <c r="AA43" s="138">
        <f t="shared" si="32"/>
        <v>24000</v>
      </c>
      <c r="AB43" s="138">
        <f t="shared" si="32"/>
        <v>24000</v>
      </c>
      <c r="AC43" s="138">
        <f t="shared" si="32"/>
        <v>24000</v>
      </c>
      <c r="AD43" s="138">
        <f t="shared" si="32"/>
        <v>24000</v>
      </c>
      <c r="AE43" s="138">
        <f t="shared" si="32"/>
        <v>24000</v>
      </c>
      <c r="AF43" s="138">
        <f t="shared" si="32"/>
        <v>24000</v>
      </c>
      <c r="AG43" s="138">
        <f t="shared" si="32"/>
        <v>24000</v>
      </c>
      <c r="AH43" s="138">
        <f t="shared" si="32"/>
        <v>24000</v>
      </c>
      <c r="AI43" s="138">
        <f t="shared" si="32"/>
        <v>24000</v>
      </c>
      <c r="AJ43" s="138">
        <f t="shared" si="32"/>
        <v>28000</v>
      </c>
      <c r="AK43" s="138">
        <f t="shared" si="32"/>
        <v>28000</v>
      </c>
      <c r="AL43" s="138">
        <f t="shared" si="32"/>
        <v>28000</v>
      </c>
      <c r="AM43" s="138">
        <f t="shared" si="32"/>
        <v>28000</v>
      </c>
      <c r="AN43" s="138">
        <f t="shared" si="32"/>
        <v>28000</v>
      </c>
      <c r="AO43" s="138">
        <f t="shared" si="32"/>
        <v>28000</v>
      </c>
      <c r="AQ43" s="138">
        <f>SUM(F43:H43)</f>
        <v>36000</v>
      </c>
      <c r="AR43" s="138">
        <f>SUM(I43:K43)</f>
        <v>44000</v>
      </c>
      <c r="AS43" s="138">
        <f>SUM(L43:N43)</f>
        <v>48000</v>
      </c>
      <c r="AT43" s="138">
        <f>SUM(O43:Q43)</f>
        <v>48000</v>
      </c>
      <c r="AU43" s="138">
        <f t="shared" ref="AU43:BB43" si="33">SUM(AU40:AU42)</f>
        <v>60000</v>
      </c>
      <c r="AV43" s="138">
        <f t="shared" si="33"/>
        <v>60000</v>
      </c>
      <c r="AW43" s="138">
        <f t="shared" si="33"/>
        <v>72000</v>
      </c>
      <c r="AX43" s="138">
        <f t="shared" si="33"/>
        <v>72000</v>
      </c>
      <c r="AY43" s="138">
        <f t="shared" si="33"/>
        <v>72000</v>
      </c>
      <c r="AZ43" s="138">
        <f t="shared" si="33"/>
        <v>72000</v>
      </c>
      <c r="BA43" s="138">
        <f t="shared" si="33"/>
        <v>84000</v>
      </c>
      <c r="BB43" s="138">
        <f t="shared" si="33"/>
        <v>84000</v>
      </c>
      <c r="BD43" s="169">
        <f>SUM(AQ43:AT43)</f>
        <v>176000</v>
      </c>
      <c r="BE43" s="169">
        <f>SUM(AU43:AX43)</f>
        <v>264000</v>
      </c>
      <c r="BF43" s="169">
        <f>SUM(AY43:BB43)</f>
        <v>312000</v>
      </c>
    </row>
    <row r="44" spans="1:58">
      <c r="AY44" s="147"/>
      <c r="AZ44" s="147"/>
      <c r="BA44" s="147"/>
      <c r="BB44" s="147"/>
      <c r="BD44" s="172"/>
      <c r="BE44" s="172"/>
      <c r="BF44" s="172"/>
    </row>
    <row r="45" spans="1:58">
      <c r="B45" s="4" t="s">
        <v>98</v>
      </c>
      <c r="C45" s="143"/>
      <c r="D45" s="143"/>
      <c r="E45" s="143"/>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Q45" s="147"/>
      <c r="AR45" s="147"/>
      <c r="AS45" s="147"/>
      <c r="AT45" s="147"/>
      <c r="AU45" s="147"/>
      <c r="AV45" s="147"/>
      <c r="AW45" s="147"/>
      <c r="AX45" s="147"/>
      <c r="AY45" s="147"/>
      <c r="AZ45" s="147"/>
      <c r="BA45" s="147"/>
      <c r="BB45" s="147"/>
      <c r="BD45" s="171"/>
      <c r="BE45" s="171"/>
      <c r="BF45" s="171"/>
    </row>
    <row r="46" spans="1:58">
      <c r="B46" s="146" t="s">
        <v>97</v>
      </c>
      <c r="C46" s="143"/>
      <c r="D46" s="152">
        <v>4000</v>
      </c>
      <c r="E46" s="150" t="s">
        <v>87</v>
      </c>
      <c r="F46" s="142">
        <v>0</v>
      </c>
      <c r="G46" s="142">
        <v>0</v>
      </c>
      <c r="H46" s="142">
        <v>0</v>
      </c>
      <c r="I46" s="142">
        <v>0</v>
      </c>
      <c r="J46" s="142">
        <v>0</v>
      </c>
      <c r="K46" s="147">
        <f>$D46</f>
        <v>4000</v>
      </c>
      <c r="L46" s="142">
        <v>0</v>
      </c>
      <c r="M46" s="142">
        <v>0</v>
      </c>
      <c r="N46" s="142">
        <v>0</v>
      </c>
      <c r="O46" s="142">
        <v>0</v>
      </c>
      <c r="P46" s="142">
        <v>0</v>
      </c>
      <c r="Q46" s="142">
        <v>0</v>
      </c>
      <c r="R46" s="142">
        <v>0</v>
      </c>
      <c r="S46" s="142">
        <v>0</v>
      </c>
      <c r="T46" s="142">
        <v>0</v>
      </c>
      <c r="U46" s="142">
        <v>0</v>
      </c>
      <c r="V46" s="142">
        <v>0</v>
      </c>
      <c r="W46" s="147">
        <f>$D46</f>
        <v>4000</v>
      </c>
      <c r="X46" s="142">
        <v>0</v>
      </c>
      <c r="Y46" s="142">
        <v>0</v>
      </c>
      <c r="Z46" s="142">
        <v>0</v>
      </c>
      <c r="AA46" s="142">
        <v>0</v>
      </c>
      <c r="AB46" s="142">
        <v>0</v>
      </c>
      <c r="AC46" s="142">
        <v>0</v>
      </c>
      <c r="AD46" s="142">
        <v>0</v>
      </c>
      <c r="AE46" s="142">
        <v>0</v>
      </c>
      <c r="AF46" s="142">
        <v>0</v>
      </c>
      <c r="AG46" s="142">
        <v>0</v>
      </c>
      <c r="AH46" s="142">
        <v>0</v>
      </c>
      <c r="AI46" s="147">
        <f>$D46</f>
        <v>4000</v>
      </c>
      <c r="AJ46" s="142">
        <v>0</v>
      </c>
      <c r="AK46" s="142">
        <v>0</v>
      </c>
      <c r="AL46" s="142">
        <v>0</v>
      </c>
      <c r="AM46" s="142">
        <v>0</v>
      </c>
      <c r="AN46" s="142">
        <v>0</v>
      </c>
      <c r="AO46" s="142">
        <v>0</v>
      </c>
      <c r="AP46" s="142"/>
      <c r="AQ46" s="147">
        <f>SUM(F46:H46)</f>
        <v>0</v>
      </c>
      <c r="AR46" s="147">
        <f>SUM(I46:K46)</f>
        <v>4000</v>
      </c>
      <c r="AS46" s="147">
        <f>SUM(L46:N46)</f>
        <v>0</v>
      </c>
      <c r="AT46" s="147">
        <f>SUM(O46:Q46)</f>
        <v>0</v>
      </c>
      <c r="AU46" s="147">
        <f>SUM(R46:T46)</f>
        <v>0</v>
      </c>
      <c r="AV46" s="147">
        <f>SUM(U46:W46)</f>
        <v>4000</v>
      </c>
      <c r="AW46" s="147">
        <f>SUM(X46:Z46)</f>
        <v>0</v>
      </c>
      <c r="AX46" s="147">
        <f>SUM(AA46:AC46)</f>
        <v>0</v>
      </c>
      <c r="AY46" s="147">
        <f>SUM(AD46:AF46)</f>
        <v>0</v>
      </c>
      <c r="AZ46" s="147">
        <f>SUM(AG46:AI46)</f>
        <v>4000</v>
      </c>
      <c r="BA46" s="147">
        <f>SUM(AJ46:AL46)</f>
        <v>0</v>
      </c>
      <c r="BB46" s="147">
        <f>SUM(AM46:AO46)</f>
        <v>0</v>
      </c>
      <c r="BD46" s="171">
        <f>SUM(AQ46:AT46)</f>
        <v>4000</v>
      </c>
      <c r="BE46" s="171">
        <f>SUM(AU46:AX46)</f>
        <v>4000</v>
      </c>
      <c r="BF46" s="171">
        <f>SUM(AY46:BB46)</f>
        <v>4000</v>
      </c>
    </row>
    <row r="47" spans="1:58">
      <c r="B47" s="146" t="s">
        <v>96</v>
      </c>
      <c r="C47" s="143"/>
      <c r="D47" s="177">
        <v>4000</v>
      </c>
      <c r="E47" s="150" t="s">
        <v>87</v>
      </c>
      <c r="F47" s="142">
        <v>0</v>
      </c>
      <c r="G47" s="142">
        <v>0</v>
      </c>
      <c r="H47" s="142">
        <v>0</v>
      </c>
      <c r="I47" s="142">
        <v>0</v>
      </c>
      <c r="J47" s="142">
        <v>0</v>
      </c>
      <c r="K47" s="142">
        <v>0</v>
      </c>
      <c r="L47" s="142">
        <v>0</v>
      </c>
      <c r="M47" s="142">
        <v>0</v>
      </c>
      <c r="N47" s="142">
        <v>0</v>
      </c>
      <c r="O47" s="142">
        <v>0</v>
      </c>
      <c r="P47" s="147">
        <f>$D47</f>
        <v>4000</v>
      </c>
      <c r="Q47" s="142">
        <v>0</v>
      </c>
      <c r="R47" s="142">
        <v>0</v>
      </c>
      <c r="S47" s="142">
        <v>0</v>
      </c>
      <c r="T47" s="142">
        <v>0</v>
      </c>
      <c r="U47" s="142">
        <v>0</v>
      </c>
      <c r="V47" s="142">
        <v>0</v>
      </c>
      <c r="W47" s="142">
        <v>0</v>
      </c>
      <c r="X47" s="142">
        <v>0</v>
      </c>
      <c r="Y47" s="142">
        <v>0</v>
      </c>
      <c r="Z47" s="142">
        <v>0</v>
      </c>
      <c r="AA47" s="142">
        <v>0</v>
      </c>
      <c r="AB47" s="147">
        <f>$D47</f>
        <v>4000</v>
      </c>
      <c r="AC47" s="142">
        <v>0</v>
      </c>
      <c r="AD47" s="142">
        <v>0</v>
      </c>
      <c r="AE47" s="142">
        <v>0</v>
      </c>
      <c r="AF47" s="142">
        <v>0</v>
      </c>
      <c r="AG47" s="142">
        <v>0</v>
      </c>
      <c r="AH47" s="142">
        <v>0</v>
      </c>
      <c r="AI47" s="142">
        <v>0</v>
      </c>
      <c r="AJ47" s="142">
        <v>0</v>
      </c>
      <c r="AK47" s="142">
        <v>0</v>
      </c>
      <c r="AL47" s="142">
        <v>0</v>
      </c>
      <c r="AM47" s="142">
        <v>0</v>
      </c>
      <c r="AN47" s="147">
        <f>$D47</f>
        <v>4000</v>
      </c>
      <c r="AO47" s="142">
        <v>0</v>
      </c>
      <c r="AP47" s="142"/>
      <c r="AQ47" s="147">
        <f>SUM(F47:H47)</f>
        <v>0</v>
      </c>
      <c r="AR47" s="147">
        <f>SUM(I47:K47)</f>
        <v>0</v>
      </c>
      <c r="AS47" s="147">
        <f>SUM(L47:N47)</f>
        <v>0</v>
      </c>
      <c r="AT47" s="147">
        <f>SUM(O47:Q47)</f>
        <v>4000</v>
      </c>
      <c r="AU47" s="147">
        <f>SUM(R47:T47)</f>
        <v>0</v>
      </c>
      <c r="AV47" s="147">
        <f>SUM(U47:W47)</f>
        <v>0</v>
      </c>
      <c r="AW47" s="147">
        <f>SUM(X47:Z47)</f>
        <v>0</v>
      </c>
      <c r="AX47" s="147">
        <f>SUM(AA47:AC47)</f>
        <v>4000</v>
      </c>
      <c r="AY47" s="147">
        <f>SUM(AD47:AF47)</f>
        <v>0</v>
      </c>
      <c r="AZ47" s="147">
        <f>SUM(AG47:AI47)</f>
        <v>0</v>
      </c>
      <c r="BA47" s="147">
        <f>SUM(AJ47:AL47)</f>
        <v>0</v>
      </c>
      <c r="BB47" s="147">
        <f>SUM(AM47:AO47)</f>
        <v>4000</v>
      </c>
      <c r="BD47" s="171">
        <f>SUM(AQ47:AT47)</f>
        <v>4000</v>
      </c>
      <c r="BE47" s="171">
        <f>SUM(AU47:AX47)</f>
        <v>4000</v>
      </c>
      <c r="BF47" s="171">
        <f>SUM(AY47:BB47)</f>
        <v>4000</v>
      </c>
    </row>
    <row r="48" spans="1:58">
      <c r="B48" s="146" t="s">
        <v>95</v>
      </c>
      <c r="C48" s="143"/>
      <c r="D48" s="151">
        <v>4000</v>
      </c>
      <c r="E48" s="150" t="s">
        <v>87</v>
      </c>
      <c r="F48" s="142">
        <v>0</v>
      </c>
      <c r="G48" s="147">
        <f>$D48</f>
        <v>4000</v>
      </c>
      <c r="H48" s="142">
        <v>0</v>
      </c>
      <c r="I48" s="142">
        <v>0</v>
      </c>
      <c r="J48" s="142">
        <v>0</v>
      </c>
      <c r="K48" s="142">
        <v>0</v>
      </c>
      <c r="L48" s="142">
        <v>0</v>
      </c>
      <c r="M48" s="142">
        <v>0</v>
      </c>
      <c r="N48" s="142">
        <v>0</v>
      </c>
      <c r="O48" s="142">
        <v>0</v>
      </c>
      <c r="P48" s="142">
        <v>0</v>
      </c>
      <c r="Q48" s="142">
        <v>0</v>
      </c>
      <c r="R48" s="142">
        <v>0</v>
      </c>
      <c r="S48" s="147">
        <f>$D48</f>
        <v>4000</v>
      </c>
      <c r="T48" s="142">
        <v>0</v>
      </c>
      <c r="U48" s="142">
        <v>0</v>
      </c>
      <c r="V48" s="142">
        <v>0</v>
      </c>
      <c r="W48" s="142">
        <v>0</v>
      </c>
      <c r="X48" s="142">
        <v>0</v>
      </c>
      <c r="Y48" s="142">
        <v>0</v>
      </c>
      <c r="Z48" s="142">
        <v>0</v>
      </c>
      <c r="AA48" s="142">
        <v>0</v>
      </c>
      <c r="AB48" s="142">
        <v>0</v>
      </c>
      <c r="AC48" s="142">
        <v>0</v>
      </c>
      <c r="AD48" s="142">
        <v>0</v>
      </c>
      <c r="AE48" s="147">
        <f>$D48</f>
        <v>4000</v>
      </c>
      <c r="AF48" s="142">
        <v>0</v>
      </c>
      <c r="AG48" s="142">
        <v>0</v>
      </c>
      <c r="AH48" s="142">
        <v>0</v>
      </c>
      <c r="AI48" s="142">
        <v>0</v>
      </c>
      <c r="AJ48" s="142">
        <v>0</v>
      </c>
      <c r="AK48" s="142">
        <v>0</v>
      </c>
      <c r="AL48" s="142">
        <v>0</v>
      </c>
      <c r="AM48" s="142">
        <v>0</v>
      </c>
      <c r="AN48" s="142">
        <v>0</v>
      </c>
      <c r="AO48" s="142">
        <v>0</v>
      </c>
      <c r="AP48" s="142"/>
      <c r="AQ48" s="147">
        <f>SUM(F48:H48)</f>
        <v>4000</v>
      </c>
      <c r="AR48" s="147">
        <f>SUM(I48:K48)</f>
        <v>0</v>
      </c>
      <c r="AS48" s="147">
        <f>SUM(L48:N48)</f>
        <v>0</v>
      </c>
      <c r="AT48" s="147">
        <f>SUM(O48:Q48)</f>
        <v>0</v>
      </c>
      <c r="AU48" s="147">
        <f>SUM(R48:T48)</f>
        <v>4000</v>
      </c>
      <c r="AV48" s="147">
        <f>SUM(U48:W48)</f>
        <v>0</v>
      </c>
      <c r="AW48" s="147">
        <f>SUM(X48:Z48)</f>
        <v>0</v>
      </c>
      <c r="AX48" s="147">
        <f>SUM(AA48:AC48)</f>
        <v>0</v>
      </c>
      <c r="AY48" s="147">
        <f>SUM(AD48:AF48)</f>
        <v>4000</v>
      </c>
      <c r="AZ48" s="147">
        <f>SUM(AG48:AI48)</f>
        <v>0</v>
      </c>
      <c r="BA48" s="147">
        <f>SUM(AJ48:AL48)</f>
        <v>0</v>
      </c>
      <c r="BB48" s="147">
        <f>SUM(AM48:AO48)</f>
        <v>0</v>
      </c>
      <c r="BD48" s="171">
        <f>SUM(AQ48:AT48)</f>
        <v>4000</v>
      </c>
      <c r="BE48" s="171">
        <f>SUM(AU48:AX48)</f>
        <v>4000</v>
      </c>
      <c r="BF48" s="171">
        <f>SUM(AY48:BB48)</f>
        <v>4000</v>
      </c>
    </row>
    <row r="49" spans="1:58">
      <c r="B49" s="146" t="s">
        <v>56</v>
      </c>
      <c r="C49" s="143"/>
      <c r="D49" s="143"/>
      <c r="E49" s="143"/>
      <c r="F49" s="142">
        <v>0</v>
      </c>
      <c r="G49" s="142">
        <v>0</v>
      </c>
      <c r="H49" s="142">
        <v>0</v>
      </c>
      <c r="I49" s="142">
        <v>0</v>
      </c>
      <c r="J49" s="142">
        <v>0</v>
      </c>
      <c r="K49" s="142">
        <v>0</v>
      </c>
      <c r="L49" s="142">
        <v>0</v>
      </c>
      <c r="M49" s="142">
        <v>0</v>
      </c>
      <c r="N49" s="142">
        <v>0</v>
      </c>
      <c r="O49" s="142">
        <v>0</v>
      </c>
      <c r="P49" s="142">
        <v>0</v>
      </c>
      <c r="Q49" s="142">
        <v>0</v>
      </c>
      <c r="R49" s="142">
        <v>0</v>
      </c>
      <c r="S49" s="142">
        <v>0</v>
      </c>
      <c r="T49" s="142">
        <v>0</v>
      </c>
      <c r="U49" s="142">
        <v>0</v>
      </c>
      <c r="V49" s="142">
        <v>0</v>
      </c>
      <c r="W49" s="142">
        <v>0</v>
      </c>
      <c r="X49" s="142">
        <v>0</v>
      </c>
      <c r="Y49" s="142">
        <v>0</v>
      </c>
      <c r="Z49" s="142">
        <v>0</v>
      </c>
      <c r="AA49" s="142">
        <v>0</v>
      </c>
      <c r="AB49" s="142">
        <v>0</v>
      </c>
      <c r="AC49" s="142">
        <v>0</v>
      </c>
      <c r="AD49" s="142">
        <v>0</v>
      </c>
      <c r="AE49" s="142">
        <v>0</v>
      </c>
      <c r="AF49" s="142">
        <v>0</v>
      </c>
      <c r="AG49" s="142">
        <v>0</v>
      </c>
      <c r="AH49" s="142">
        <v>0</v>
      </c>
      <c r="AI49" s="142">
        <v>0</v>
      </c>
      <c r="AJ49" s="142">
        <v>0</v>
      </c>
      <c r="AK49" s="142">
        <v>0</v>
      </c>
      <c r="AL49" s="142">
        <v>0</v>
      </c>
      <c r="AM49" s="142">
        <v>0</v>
      </c>
      <c r="AN49" s="142">
        <v>0</v>
      </c>
      <c r="AO49" s="142">
        <v>0</v>
      </c>
      <c r="AQ49" s="147">
        <f>SUM(F49:H49)</f>
        <v>0</v>
      </c>
      <c r="AR49" s="147">
        <f>SUM(I49:K49)</f>
        <v>0</v>
      </c>
      <c r="AS49" s="147">
        <f>SUM(L49:N49)</f>
        <v>0</v>
      </c>
      <c r="AT49" s="147">
        <f>SUM(O49:Q49)</f>
        <v>0</v>
      </c>
      <c r="AU49" s="147">
        <f>SUM(R49:T49)</f>
        <v>0</v>
      </c>
      <c r="AV49" s="147">
        <f>SUM(U49:W49)</f>
        <v>0</v>
      </c>
      <c r="AW49" s="147">
        <f>SUM(X49:Z49)</f>
        <v>0</v>
      </c>
      <c r="AX49" s="147">
        <f>SUM(AA49:AC49)</f>
        <v>0</v>
      </c>
      <c r="AY49" s="147">
        <f>SUM(AD49:AF49)</f>
        <v>0</v>
      </c>
      <c r="AZ49" s="147">
        <f>SUM(AG49:AI49)</f>
        <v>0</v>
      </c>
      <c r="BA49" s="147">
        <f>SUM(AJ49:AL49)</f>
        <v>0</v>
      </c>
      <c r="BB49" s="147">
        <f>SUM(AM49:AO49)</f>
        <v>0</v>
      </c>
      <c r="BD49" s="171">
        <f>SUM(AQ49:AT49)</f>
        <v>0</v>
      </c>
      <c r="BE49" s="171">
        <f>SUM(AU49:AX49)</f>
        <v>0</v>
      </c>
      <c r="BF49" s="171">
        <f>SUM(AY49:BB49)</f>
        <v>0</v>
      </c>
    </row>
    <row r="50" spans="1:58" ht="6" customHeight="1">
      <c r="B50" s="144"/>
      <c r="C50" s="143"/>
      <c r="D50" s="143"/>
      <c r="E50" s="143"/>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Q50" s="142"/>
      <c r="AR50" s="142"/>
      <c r="AS50" s="142"/>
      <c r="AT50" s="142"/>
      <c r="AU50" s="142"/>
      <c r="AV50" s="142"/>
      <c r="AW50" s="142"/>
      <c r="AX50" s="142"/>
      <c r="AY50" s="147"/>
      <c r="AZ50" s="147"/>
      <c r="BA50" s="147"/>
      <c r="BB50" s="147"/>
      <c r="BD50" s="171"/>
      <c r="BE50" s="170"/>
      <c r="BF50" s="170"/>
    </row>
    <row r="51" spans="1:58">
      <c r="B51" s="140" t="str">
        <f>"TOTAL "&amp;B45</f>
        <v>TOTAL INSURANCE</v>
      </c>
      <c r="C51" s="139"/>
      <c r="D51" s="139"/>
      <c r="E51" s="139"/>
      <c r="F51" s="138">
        <f t="shared" ref="F51:AC51" si="34">SUM(F46:F50)</f>
        <v>0</v>
      </c>
      <c r="G51" s="138">
        <f t="shared" si="34"/>
        <v>4000</v>
      </c>
      <c r="H51" s="138">
        <f t="shared" si="34"/>
        <v>0</v>
      </c>
      <c r="I51" s="138">
        <f t="shared" si="34"/>
        <v>0</v>
      </c>
      <c r="J51" s="138">
        <f t="shared" si="34"/>
        <v>0</v>
      </c>
      <c r="K51" s="138">
        <f t="shared" si="34"/>
        <v>4000</v>
      </c>
      <c r="L51" s="138">
        <f t="shared" si="34"/>
        <v>0</v>
      </c>
      <c r="M51" s="138">
        <f t="shared" si="34"/>
        <v>0</v>
      </c>
      <c r="N51" s="138">
        <f t="shared" si="34"/>
        <v>0</v>
      </c>
      <c r="O51" s="138">
        <f t="shared" si="34"/>
        <v>0</v>
      </c>
      <c r="P51" s="138">
        <f t="shared" si="34"/>
        <v>4000</v>
      </c>
      <c r="Q51" s="138">
        <f t="shared" si="34"/>
        <v>0</v>
      </c>
      <c r="R51" s="138">
        <f t="shared" si="34"/>
        <v>0</v>
      </c>
      <c r="S51" s="138">
        <f t="shared" si="34"/>
        <v>4000</v>
      </c>
      <c r="T51" s="138">
        <f t="shared" si="34"/>
        <v>0</v>
      </c>
      <c r="U51" s="138">
        <f t="shared" si="34"/>
        <v>0</v>
      </c>
      <c r="V51" s="138">
        <f t="shared" si="34"/>
        <v>0</v>
      </c>
      <c r="W51" s="138">
        <f t="shared" si="34"/>
        <v>4000</v>
      </c>
      <c r="X51" s="138">
        <f t="shared" si="34"/>
        <v>0</v>
      </c>
      <c r="Y51" s="138">
        <f t="shared" si="34"/>
        <v>0</v>
      </c>
      <c r="Z51" s="138">
        <f t="shared" si="34"/>
        <v>0</v>
      </c>
      <c r="AA51" s="138">
        <f t="shared" si="34"/>
        <v>0</v>
      </c>
      <c r="AB51" s="138">
        <f t="shared" si="34"/>
        <v>4000</v>
      </c>
      <c r="AC51" s="138">
        <f t="shared" si="34"/>
        <v>0</v>
      </c>
      <c r="AD51" s="138"/>
      <c r="AE51" s="138"/>
      <c r="AF51" s="138"/>
      <c r="AG51" s="138"/>
      <c r="AH51" s="138"/>
      <c r="AI51" s="138"/>
      <c r="AJ51" s="138"/>
      <c r="AK51" s="138"/>
      <c r="AL51" s="138"/>
      <c r="AM51" s="138"/>
      <c r="AN51" s="138"/>
      <c r="AO51" s="138"/>
      <c r="AQ51" s="138">
        <f>SUM(F51:H51)</f>
        <v>4000</v>
      </c>
      <c r="AR51" s="138">
        <f>SUM(I51:K51)</f>
        <v>4000</v>
      </c>
      <c r="AS51" s="138">
        <f>SUM(L51:N51)</f>
        <v>0</v>
      </c>
      <c r="AT51" s="138">
        <f>SUM(O51:Q51)</f>
        <v>4000</v>
      </c>
      <c r="AU51" s="138">
        <f t="shared" ref="AU51:BB51" si="35">SUM(AU46:AU50)</f>
        <v>4000</v>
      </c>
      <c r="AV51" s="138">
        <f t="shared" si="35"/>
        <v>4000</v>
      </c>
      <c r="AW51" s="138">
        <f t="shared" si="35"/>
        <v>0</v>
      </c>
      <c r="AX51" s="138">
        <f t="shared" si="35"/>
        <v>4000</v>
      </c>
      <c r="AY51" s="138">
        <f t="shared" si="35"/>
        <v>4000</v>
      </c>
      <c r="AZ51" s="138">
        <f t="shared" si="35"/>
        <v>4000</v>
      </c>
      <c r="BA51" s="138">
        <f t="shared" si="35"/>
        <v>0</v>
      </c>
      <c r="BB51" s="138">
        <f t="shared" si="35"/>
        <v>4000</v>
      </c>
      <c r="BD51" s="169">
        <f>SUM(AQ51:AT51)</f>
        <v>12000</v>
      </c>
      <c r="BE51" s="169">
        <f>SUM(AU51:AX51)</f>
        <v>12000</v>
      </c>
      <c r="BF51" s="169">
        <f>SUM(AY51:BB51)</f>
        <v>12000</v>
      </c>
    </row>
    <row r="52" spans="1:58">
      <c r="AY52" s="147"/>
      <c r="AZ52" s="147"/>
      <c r="BA52" s="147"/>
      <c r="BB52" s="147"/>
      <c r="BD52" s="171"/>
      <c r="BE52" s="171"/>
      <c r="BF52" s="171"/>
    </row>
    <row r="53" spans="1:58">
      <c r="B53" s="4" t="s">
        <v>94</v>
      </c>
      <c r="C53" s="143"/>
      <c r="D53" s="143"/>
      <c r="E53" s="143"/>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Q53" s="147"/>
      <c r="AR53" s="147"/>
      <c r="AS53" s="147"/>
      <c r="AT53" s="147"/>
      <c r="AU53" s="147"/>
      <c r="AV53" s="147"/>
      <c r="AW53" s="147"/>
      <c r="AX53" s="147"/>
      <c r="AY53" s="147"/>
      <c r="AZ53" s="147"/>
      <c r="BA53" s="147"/>
      <c r="BB53" s="147"/>
      <c r="BD53" s="171"/>
      <c r="BE53" s="171"/>
      <c r="BF53" s="171"/>
    </row>
    <row r="54" spans="1:58">
      <c r="B54" s="146" t="s">
        <v>93</v>
      </c>
      <c r="C54" s="143"/>
      <c r="D54" s="152">
        <v>7000</v>
      </c>
      <c r="E54" s="150" t="s">
        <v>55</v>
      </c>
      <c r="F54" s="147">
        <f t="shared" ref="F54:O56" si="36">$D54</f>
        <v>7000</v>
      </c>
      <c r="G54" s="147">
        <f t="shared" si="36"/>
        <v>7000</v>
      </c>
      <c r="H54" s="147">
        <f t="shared" si="36"/>
        <v>7000</v>
      </c>
      <c r="I54" s="147">
        <f t="shared" si="36"/>
        <v>7000</v>
      </c>
      <c r="J54" s="147">
        <f t="shared" si="36"/>
        <v>7000</v>
      </c>
      <c r="K54" s="147">
        <f t="shared" si="36"/>
        <v>7000</v>
      </c>
      <c r="L54" s="147">
        <f t="shared" si="36"/>
        <v>7000</v>
      </c>
      <c r="M54" s="147">
        <f t="shared" si="36"/>
        <v>7000</v>
      </c>
      <c r="N54" s="147">
        <f t="shared" si="36"/>
        <v>7000</v>
      </c>
      <c r="O54" s="147">
        <f t="shared" si="36"/>
        <v>7000</v>
      </c>
      <c r="P54" s="147">
        <f t="shared" ref="P54:Y56" si="37">$D54</f>
        <v>7000</v>
      </c>
      <c r="Q54" s="147">
        <f t="shared" si="37"/>
        <v>7000</v>
      </c>
      <c r="R54" s="147">
        <f t="shared" si="37"/>
        <v>7000</v>
      </c>
      <c r="S54" s="147">
        <f t="shared" si="37"/>
        <v>7000</v>
      </c>
      <c r="T54" s="147">
        <f t="shared" si="37"/>
        <v>7000</v>
      </c>
      <c r="U54" s="147">
        <f t="shared" si="37"/>
        <v>7000</v>
      </c>
      <c r="V54" s="147">
        <f t="shared" si="37"/>
        <v>7000</v>
      </c>
      <c r="W54" s="147">
        <f t="shared" si="37"/>
        <v>7000</v>
      </c>
      <c r="X54" s="147">
        <f t="shared" si="37"/>
        <v>7000</v>
      </c>
      <c r="Y54" s="147">
        <f t="shared" si="37"/>
        <v>7000</v>
      </c>
      <c r="Z54" s="147">
        <f t="shared" ref="Z54:AI56" si="38">$D54</f>
        <v>7000</v>
      </c>
      <c r="AA54" s="147">
        <f t="shared" si="38"/>
        <v>7000</v>
      </c>
      <c r="AB54" s="147">
        <f t="shared" si="38"/>
        <v>7000</v>
      </c>
      <c r="AC54" s="147">
        <f t="shared" si="38"/>
        <v>7000</v>
      </c>
      <c r="AD54" s="147">
        <f t="shared" si="38"/>
        <v>7000</v>
      </c>
      <c r="AE54" s="147">
        <f t="shared" si="38"/>
        <v>7000</v>
      </c>
      <c r="AF54" s="147">
        <f t="shared" si="38"/>
        <v>7000</v>
      </c>
      <c r="AG54" s="147">
        <f t="shared" si="38"/>
        <v>7000</v>
      </c>
      <c r="AH54" s="147">
        <f t="shared" si="38"/>
        <v>7000</v>
      </c>
      <c r="AI54" s="147">
        <f t="shared" si="38"/>
        <v>7000</v>
      </c>
      <c r="AJ54" s="147">
        <f t="shared" ref="AJ54:AO56" si="39">$D54</f>
        <v>7000</v>
      </c>
      <c r="AK54" s="147">
        <f t="shared" si="39"/>
        <v>7000</v>
      </c>
      <c r="AL54" s="147">
        <f t="shared" si="39"/>
        <v>7000</v>
      </c>
      <c r="AM54" s="147">
        <f t="shared" si="39"/>
        <v>7000</v>
      </c>
      <c r="AN54" s="147">
        <f t="shared" si="39"/>
        <v>7000</v>
      </c>
      <c r="AO54" s="147">
        <f t="shared" si="39"/>
        <v>7000</v>
      </c>
      <c r="AQ54" s="147">
        <f>SUM(F54:H54)</f>
        <v>21000</v>
      </c>
      <c r="AR54" s="147">
        <f>SUM(I54:K54)</f>
        <v>21000</v>
      </c>
      <c r="AS54" s="147">
        <f>SUM(L54:N54)</f>
        <v>21000</v>
      </c>
      <c r="AT54" s="147">
        <f>SUM(O54:Q54)</f>
        <v>21000</v>
      </c>
      <c r="AU54" s="147">
        <f>SUM(R54:T54)</f>
        <v>21000</v>
      </c>
      <c r="AV54" s="147">
        <f>SUM(U54:W54)</f>
        <v>21000</v>
      </c>
      <c r="AW54" s="147">
        <f>SUM(X54:Z54)</f>
        <v>21000</v>
      </c>
      <c r="AX54" s="147">
        <f>SUM(AA54:AC54)</f>
        <v>21000</v>
      </c>
      <c r="AY54" s="147">
        <f>SUM(AD54:AF54)</f>
        <v>21000</v>
      </c>
      <c r="AZ54" s="147">
        <f>SUM(AG54:AI54)</f>
        <v>21000</v>
      </c>
      <c r="BA54" s="147">
        <f>SUM(AJ54:AL54)</f>
        <v>21000</v>
      </c>
      <c r="BB54" s="147">
        <f>SUM(AM54:AO54)</f>
        <v>21000</v>
      </c>
      <c r="BD54" s="171">
        <f>SUM(AQ54:AT54)</f>
        <v>84000</v>
      </c>
      <c r="BE54" s="171">
        <f>SUM(AU54:AX54)</f>
        <v>84000</v>
      </c>
      <c r="BF54" s="171">
        <f>SUM(AY54:BB54)</f>
        <v>84000</v>
      </c>
    </row>
    <row r="55" spans="1:58">
      <c r="B55" s="146" t="s">
        <v>92</v>
      </c>
      <c r="C55" s="143"/>
      <c r="D55" s="177">
        <v>250</v>
      </c>
      <c r="E55" s="150" t="s">
        <v>55</v>
      </c>
      <c r="F55" s="147">
        <f t="shared" si="36"/>
        <v>250</v>
      </c>
      <c r="G55" s="147">
        <f t="shared" si="36"/>
        <v>250</v>
      </c>
      <c r="H55" s="147">
        <f t="shared" si="36"/>
        <v>250</v>
      </c>
      <c r="I55" s="147">
        <f t="shared" si="36"/>
        <v>250</v>
      </c>
      <c r="J55" s="147">
        <f t="shared" si="36"/>
        <v>250</v>
      </c>
      <c r="K55" s="147">
        <f t="shared" si="36"/>
        <v>250</v>
      </c>
      <c r="L55" s="147">
        <f t="shared" si="36"/>
        <v>250</v>
      </c>
      <c r="M55" s="147">
        <f t="shared" si="36"/>
        <v>250</v>
      </c>
      <c r="N55" s="147">
        <f t="shared" si="36"/>
        <v>250</v>
      </c>
      <c r="O55" s="147">
        <f t="shared" si="36"/>
        <v>250</v>
      </c>
      <c r="P55" s="147">
        <f t="shared" si="37"/>
        <v>250</v>
      </c>
      <c r="Q55" s="147">
        <f t="shared" si="37"/>
        <v>250</v>
      </c>
      <c r="R55" s="147">
        <f t="shared" si="37"/>
        <v>250</v>
      </c>
      <c r="S55" s="147">
        <f t="shared" si="37"/>
        <v>250</v>
      </c>
      <c r="T55" s="147">
        <f t="shared" si="37"/>
        <v>250</v>
      </c>
      <c r="U55" s="147">
        <f t="shared" si="37"/>
        <v>250</v>
      </c>
      <c r="V55" s="147">
        <f t="shared" si="37"/>
        <v>250</v>
      </c>
      <c r="W55" s="147">
        <f t="shared" si="37"/>
        <v>250</v>
      </c>
      <c r="X55" s="147">
        <f t="shared" si="37"/>
        <v>250</v>
      </c>
      <c r="Y55" s="147">
        <f t="shared" si="37"/>
        <v>250</v>
      </c>
      <c r="Z55" s="147">
        <f t="shared" si="38"/>
        <v>250</v>
      </c>
      <c r="AA55" s="147">
        <f t="shared" si="38"/>
        <v>250</v>
      </c>
      <c r="AB55" s="147">
        <f t="shared" si="38"/>
        <v>250</v>
      </c>
      <c r="AC55" s="147">
        <f t="shared" si="38"/>
        <v>250</v>
      </c>
      <c r="AD55" s="147">
        <f t="shared" si="38"/>
        <v>250</v>
      </c>
      <c r="AE55" s="147">
        <f t="shared" si="38"/>
        <v>250</v>
      </c>
      <c r="AF55" s="147">
        <f t="shared" si="38"/>
        <v>250</v>
      </c>
      <c r="AG55" s="147">
        <f t="shared" si="38"/>
        <v>250</v>
      </c>
      <c r="AH55" s="147">
        <f t="shared" si="38"/>
        <v>250</v>
      </c>
      <c r="AI55" s="147">
        <f t="shared" si="38"/>
        <v>250</v>
      </c>
      <c r="AJ55" s="147">
        <f t="shared" si="39"/>
        <v>250</v>
      </c>
      <c r="AK55" s="147">
        <f t="shared" si="39"/>
        <v>250</v>
      </c>
      <c r="AL55" s="147">
        <f t="shared" si="39"/>
        <v>250</v>
      </c>
      <c r="AM55" s="147">
        <f t="shared" si="39"/>
        <v>250</v>
      </c>
      <c r="AN55" s="147">
        <f t="shared" si="39"/>
        <v>250</v>
      </c>
      <c r="AO55" s="147">
        <f t="shared" si="39"/>
        <v>250</v>
      </c>
      <c r="AQ55" s="147">
        <f>SUM(F55:H55)</f>
        <v>750</v>
      </c>
      <c r="AR55" s="147">
        <f>SUM(I55:K55)</f>
        <v>750</v>
      </c>
      <c r="AS55" s="147">
        <f>SUM(L55:N55)</f>
        <v>750</v>
      </c>
      <c r="AT55" s="147">
        <f>SUM(O55:Q55)</f>
        <v>750</v>
      </c>
      <c r="AU55" s="147">
        <f>SUM(R55:T55)</f>
        <v>750</v>
      </c>
      <c r="AV55" s="147">
        <f>SUM(U55:W55)</f>
        <v>750</v>
      </c>
      <c r="AW55" s="147">
        <f>SUM(X55:Z55)</f>
        <v>750</v>
      </c>
      <c r="AX55" s="147">
        <f>SUM(AA55:AC55)</f>
        <v>750</v>
      </c>
      <c r="AY55" s="147">
        <f>SUM(AD55:AF55)</f>
        <v>750</v>
      </c>
      <c r="AZ55" s="147">
        <f>SUM(AG55:AI55)</f>
        <v>750</v>
      </c>
      <c r="BA55" s="147">
        <f>SUM(AJ55:AL55)</f>
        <v>750</v>
      </c>
      <c r="BB55" s="147">
        <f>SUM(AM55:AO55)</f>
        <v>750</v>
      </c>
      <c r="BD55" s="171">
        <f>SUM(AQ55:AT55)</f>
        <v>3000</v>
      </c>
      <c r="BE55" s="171">
        <f>SUM(AU55:AX55)</f>
        <v>3000</v>
      </c>
      <c r="BF55" s="171">
        <f>SUM(AY55:BB55)</f>
        <v>3000</v>
      </c>
    </row>
    <row r="56" spans="1:58">
      <c r="B56" s="146" t="s">
        <v>91</v>
      </c>
      <c r="C56" s="143"/>
      <c r="D56" s="151">
        <v>150</v>
      </c>
      <c r="E56" s="150" t="s">
        <v>55</v>
      </c>
      <c r="F56" s="147">
        <f t="shared" si="36"/>
        <v>150</v>
      </c>
      <c r="G56" s="147">
        <f t="shared" si="36"/>
        <v>150</v>
      </c>
      <c r="H56" s="147">
        <f t="shared" si="36"/>
        <v>150</v>
      </c>
      <c r="I56" s="147">
        <f t="shared" si="36"/>
        <v>150</v>
      </c>
      <c r="J56" s="147">
        <f t="shared" si="36"/>
        <v>150</v>
      </c>
      <c r="K56" s="147">
        <f t="shared" si="36"/>
        <v>150</v>
      </c>
      <c r="L56" s="147">
        <f t="shared" si="36"/>
        <v>150</v>
      </c>
      <c r="M56" s="147">
        <f t="shared" si="36"/>
        <v>150</v>
      </c>
      <c r="N56" s="147">
        <f t="shared" si="36"/>
        <v>150</v>
      </c>
      <c r="O56" s="147">
        <f t="shared" si="36"/>
        <v>150</v>
      </c>
      <c r="P56" s="147">
        <f t="shared" si="37"/>
        <v>150</v>
      </c>
      <c r="Q56" s="147">
        <f t="shared" si="37"/>
        <v>150</v>
      </c>
      <c r="R56" s="147">
        <f t="shared" si="37"/>
        <v>150</v>
      </c>
      <c r="S56" s="147">
        <f t="shared" si="37"/>
        <v>150</v>
      </c>
      <c r="T56" s="147">
        <f t="shared" si="37"/>
        <v>150</v>
      </c>
      <c r="U56" s="147">
        <f t="shared" si="37"/>
        <v>150</v>
      </c>
      <c r="V56" s="147">
        <f t="shared" si="37"/>
        <v>150</v>
      </c>
      <c r="W56" s="147">
        <f t="shared" si="37"/>
        <v>150</v>
      </c>
      <c r="X56" s="147">
        <f t="shared" si="37"/>
        <v>150</v>
      </c>
      <c r="Y56" s="147">
        <f t="shared" si="37"/>
        <v>150</v>
      </c>
      <c r="Z56" s="147">
        <f t="shared" si="38"/>
        <v>150</v>
      </c>
      <c r="AA56" s="147">
        <f t="shared" si="38"/>
        <v>150</v>
      </c>
      <c r="AB56" s="147">
        <f t="shared" si="38"/>
        <v>150</v>
      </c>
      <c r="AC56" s="147">
        <f t="shared" si="38"/>
        <v>150</v>
      </c>
      <c r="AD56" s="147">
        <f t="shared" si="38"/>
        <v>150</v>
      </c>
      <c r="AE56" s="147">
        <f t="shared" si="38"/>
        <v>150</v>
      </c>
      <c r="AF56" s="147">
        <f t="shared" si="38"/>
        <v>150</v>
      </c>
      <c r="AG56" s="147">
        <f t="shared" si="38"/>
        <v>150</v>
      </c>
      <c r="AH56" s="147">
        <f t="shared" si="38"/>
        <v>150</v>
      </c>
      <c r="AI56" s="147">
        <f t="shared" si="38"/>
        <v>150</v>
      </c>
      <c r="AJ56" s="147">
        <f t="shared" si="39"/>
        <v>150</v>
      </c>
      <c r="AK56" s="147">
        <f t="shared" si="39"/>
        <v>150</v>
      </c>
      <c r="AL56" s="147">
        <f t="shared" si="39"/>
        <v>150</v>
      </c>
      <c r="AM56" s="147">
        <f t="shared" si="39"/>
        <v>150</v>
      </c>
      <c r="AN56" s="147">
        <f t="shared" si="39"/>
        <v>150</v>
      </c>
      <c r="AO56" s="147">
        <f t="shared" si="39"/>
        <v>150</v>
      </c>
      <c r="AQ56" s="147">
        <f>SUM(F56:H56)</f>
        <v>450</v>
      </c>
      <c r="AR56" s="147">
        <f>SUM(I56:K56)</f>
        <v>450</v>
      </c>
      <c r="AS56" s="147">
        <f>SUM(L56:N56)</f>
        <v>450</v>
      </c>
      <c r="AT56" s="147">
        <f>SUM(O56:Q56)</f>
        <v>450</v>
      </c>
      <c r="AU56" s="147">
        <f>SUM(R56:T56)</f>
        <v>450</v>
      </c>
      <c r="AV56" s="147">
        <f>SUM(U56:W56)</f>
        <v>450</v>
      </c>
      <c r="AW56" s="147">
        <f>SUM(X56:Z56)</f>
        <v>450</v>
      </c>
      <c r="AX56" s="147">
        <f>SUM(AA56:AC56)</f>
        <v>450</v>
      </c>
      <c r="AY56" s="147">
        <f>SUM(AD56:AF56)</f>
        <v>450</v>
      </c>
      <c r="AZ56" s="147">
        <f>SUM(AG56:AI56)</f>
        <v>450</v>
      </c>
      <c r="BA56" s="147">
        <f>SUM(AJ56:AL56)</f>
        <v>450</v>
      </c>
      <c r="BB56" s="147">
        <f>SUM(AM56:AO56)</f>
        <v>450</v>
      </c>
      <c r="BD56" s="171">
        <f>SUM(AQ56:AT56)</f>
        <v>1800</v>
      </c>
      <c r="BE56" s="171">
        <f>SUM(AU56:AX56)</f>
        <v>1800</v>
      </c>
      <c r="BF56" s="171">
        <f>SUM(AY56:BB56)</f>
        <v>1800</v>
      </c>
    </row>
    <row r="57" spans="1:58" ht="6" customHeight="1">
      <c r="B57" s="144"/>
      <c r="C57" s="143"/>
      <c r="D57" s="143"/>
      <c r="E57" s="143"/>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Q57" s="142"/>
      <c r="AR57" s="142"/>
      <c r="AS57" s="142"/>
      <c r="AT57" s="142"/>
      <c r="AU57" s="142"/>
      <c r="AV57" s="142"/>
      <c r="AW57" s="142"/>
      <c r="AX57" s="142"/>
      <c r="AY57" s="147"/>
      <c r="AZ57" s="147"/>
      <c r="BA57" s="147"/>
      <c r="BB57" s="147"/>
      <c r="BD57" s="171"/>
      <c r="BE57" s="171"/>
      <c r="BF57" s="171"/>
    </row>
    <row r="58" spans="1:58">
      <c r="B58" s="140" t="str">
        <f>"TOTAL "&amp;B53</f>
        <v>TOTAL OFFICE</v>
      </c>
      <c r="C58" s="139"/>
      <c r="D58" s="139"/>
      <c r="E58" s="139"/>
      <c r="F58" s="138">
        <f t="shared" ref="F58:AO58" si="40">SUM(F54:F57)</f>
        <v>7400</v>
      </c>
      <c r="G58" s="138">
        <f t="shared" si="40"/>
        <v>7400</v>
      </c>
      <c r="H58" s="138">
        <f t="shared" si="40"/>
        <v>7400</v>
      </c>
      <c r="I58" s="138">
        <f t="shared" si="40"/>
        <v>7400</v>
      </c>
      <c r="J58" s="138">
        <f t="shared" si="40"/>
        <v>7400</v>
      </c>
      <c r="K58" s="138">
        <f t="shared" si="40"/>
        <v>7400</v>
      </c>
      <c r="L58" s="138">
        <f t="shared" si="40"/>
        <v>7400</v>
      </c>
      <c r="M58" s="138">
        <f t="shared" si="40"/>
        <v>7400</v>
      </c>
      <c r="N58" s="138">
        <f t="shared" si="40"/>
        <v>7400</v>
      </c>
      <c r="O58" s="138">
        <f t="shared" si="40"/>
        <v>7400</v>
      </c>
      <c r="P58" s="138">
        <f t="shared" si="40"/>
        <v>7400</v>
      </c>
      <c r="Q58" s="138">
        <f t="shared" si="40"/>
        <v>7400</v>
      </c>
      <c r="R58" s="138">
        <f t="shared" si="40"/>
        <v>7400</v>
      </c>
      <c r="S58" s="138">
        <f t="shared" si="40"/>
        <v>7400</v>
      </c>
      <c r="T58" s="138">
        <f t="shared" si="40"/>
        <v>7400</v>
      </c>
      <c r="U58" s="138">
        <f t="shared" si="40"/>
        <v>7400</v>
      </c>
      <c r="V58" s="138">
        <f t="shared" si="40"/>
        <v>7400</v>
      </c>
      <c r="W58" s="138">
        <f t="shared" si="40"/>
        <v>7400</v>
      </c>
      <c r="X58" s="138">
        <f t="shared" si="40"/>
        <v>7400</v>
      </c>
      <c r="Y58" s="138">
        <f t="shared" si="40"/>
        <v>7400</v>
      </c>
      <c r="Z58" s="138">
        <f t="shared" si="40"/>
        <v>7400</v>
      </c>
      <c r="AA58" s="138">
        <f t="shared" si="40"/>
        <v>7400</v>
      </c>
      <c r="AB58" s="138">
        <f t="shared" si="40"/>
        <v>7400</v>
      </c>
      <c r="AC58" s="138">
        <f t="shared" si="40"/>
        <v>7400</v>
      </c>
      <c r="AD58" s="138">
        <f t="shared" si="40"/>
        <v>7400</v>
      </c>
      <c r="AE58" s="138">
        <f t="shared" si="40"/>
        <v>7400</v>
      </c>
      <c r="AF58" s="138">
        <f t="shared" si="40"/>
        <v>7400</v>
      </c>
      <c r="AG58" s="138">
        <f t="shared" si="40"/>
        <v>7400</v>
      </c>
      <c r="AH58" s="138">
        <f t="shared" si="40"/>
        <v>7400</v>
      </c>
      <c r="AI58" s="138">
        <f t="shared" si="40"/>
        <v>7400</v>
      </c>
      <c r="AJ58" s="138">
        <f t="shared" si="40"/>
        <v>7400</v>
      </c>
      <c r="AK58" s="138">
        <f t="shared" si="40"/>
        <v>7400</v>
      </c>
      <c r="AL58" s="138">
        <f t="shared" si="40"/>
        <v>7400</v>
      </c>
      <c r="AM58" s="138">
        <f t="shared" si="40"/>
        <v>7400</v>
      </c>
      <c r="AN58" s="138">
        <f t="shared" si="40"/>
        <v>7400</v>
      </c>
      <c r="AO58" s="138">
        <f t="shared" si="40"/>
        <v>7400</v>
      </c>
      <c r="AQ58" s="138">
        <f>SUM(F58:H58)</f>
        <v>22200</v>
      </c>
      <c r="AR58" s="138">
        <f>SUM(AR54:AR57)</f>
        <v>22200</v>
      </c>
      <c r="AS58" s="138">
        <f>SUM(L58:N58)</f>
        <v>22200</v>
      </c>
      <c r="AT58" s="138">
        <f>SUM(O58:Q58)</f>
        <v>22200</v>
      </c>
      <c r="AU58" s="138">
        <f t="shared" ref="AU58:BB58" si="41">SUM(AU54:AU57)</f>
        <v>22200</v>
      </c>
      <c r="AV58" s="138">
        <f t="shared" si="41"/>
        <v>22200</v>
      </c>
      <c r="AW58" s="138">
        <f t="shared" si="41"/>
        <v>22200</v>
      </c>
      <c r="AX58" s="138">
        <f t="shared" si="41"/>
        <v>22200</v>
      </c>
      <c r="AY58" s="138">
        <f t="shared" si="41"/>
        <v>22200</v>
      </c>
      <c r="AZ58" s="138">
        <f t="shared" si="41"/>
        <v>22200</v>
      </c>
      <c r="BA58" s="138">
        <f t="shared" si="41"/>
        <v>22200</v>
      </c>
      <c r="BB58" s="138">
        <f t="shared" si="41"/>
        <v>22200</v>
      </c>
      <c r="BD58" s="169">
        <f>SUM(AQ58:AT58)</f>
        <v>88800</v>
      </c>
      <c r="BE58" s="169">
        <f>SUM(AU58:AX58)</f>
        <v>88800</v>
      </c>
      <c r="BF58" s="169">
        <f>SUM(AY58:BB58)</f>
        <v>88800</v>
      </c>
    </row>
    <row r="59" spans="1:58" s="83" customFormat="1" ht="12" customHeight="1">
      <c r="A59" s="32"/>
      <c r="B59" s="130"/>
      <c r="C59" s="130"/>
      <c r="D59" s="130"/>
      <c r="E59" s="87"/>
      <c r="F59" s="88"/>
      <c r="G59" s="87"/>
      <c r="H59" s="87"/>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Q59" s="86"/>
      <c r="AR59" s="86"/>
      <c r="AS59" s="86"/>
      <c r="AT59" s="86"/>
      <c r="AU59" s="86"/>
      <c r="AV59" s="86"/>
      <c r="AW59" s="86"/>
      <c r="AX59" s="86"/>
      <c r="AY59" s="86"/>
      <c r="AZ59" s="86"/>
      <c r="BA59" s="86"/>
      <c r="BB59" s="86"/>
      <c r="BC59" s="1"/>
      <c r="BD59" s="171"/>
      <c r="BE59" s="171"/>
      <c r="BF59" s="171"/>
    </row>
    <row r="60" spans="1:58" s="83" customFormat="1" ht="12" customHeight="1" thickBot="1">
      <c r="A60" s="32"/>
      <c r="B60" s="137" t="str">
        <f>"TOTAL "&amp;B4&amp;" EXPENSES"</f>
        <v>TOTAL G&amp;A EXPENSES</v>
      </c>
      <c r="C60" s="136"/>
      <c r="D60" s="136"/>
      <c r="E60" s="135"/>
      <c r="F60" s="133">
        <f t="shared" ref="F60:AO60" si="42">F12+F22+F28+F37+F43+F51+F58</f>
        <v>66306.25</v>
      </c>
      <c r="G60" s="133">
        <f t="shared" si="42"/>
        <v>61306.25</v>
      </c>
      <c r="H60" s="133">
        <f t="shared" si="42"/>
        <v>57306.25</v>
      </c>
      <c r="I60" s="133">
        <f t="shared" si="42"/>
        <v>72306.25</v>
      </c>
      <c r="J60" s="133">
        <f t="shared" si="42"/>
        <v>73461.25</v>
      </c>
      <c r="K60" s="133">
        <f t="shared" si="42"/>
        <v>69461.25</v>
      </c>
      <c r="L60" s="133">
        <f t="shared" si="42"/>
        <v>68461.25</v>
      </c>
      <c r="M60" s="133">
        <f t="shared" si="42"/>
        <v>65461.25</v>
      </c>
      <c r="N60" s="133">
        <f t="shared" si="42"/>
        <v>65461.25</v>
      </c>
      <c r="O60" s="133">
        <f t="shared" si="42"/>
        <v>65461.25</v>
      </c>
      <c r="P60" s="133">
        <f t="shared" si="42"/>
        <v>69461.25</v>
      </c>
      <c r="Q60" s="133">
        <f t="shared" si="42"/>
        <v>65461.25</v>
      </c>
      <c r="R60" s="133">
        <f t="shared" si="42"/>
        <v>85564.4375</v>
      </c>
      <c r="S60" s="133">
        <f t="shared" si="42"/>
        <v>86564.4375</v>
      </c>
      <c r="T60" s="133">
        <f t="shared" si="42"/>
        <v>82564.4375</v>
      </c>
      <c r="U60" s="133">
        <f t="shared" si="42"/>
        <v>97564.4375</v>
      </c>
      <c r="V60" s="133">
        <f t="shared" si="42"/>
        <v>87683.087500000009</v>
      </c>
      <c r="W60" s="133">
        <f t="shared" si="42"/>
        <v>86683.087500000009</v>
      </c>
      <c r="X60" s="133">
        <f t="shared" si="42"/>
        <v>97826.837500000009</v>
      </c>
      <c r="Y60" s="133">
        <f t="shared" si="42"/>
        <v>91826.837500000009</v>
      </c>
      <c r="Z60" s="133">
        <f t="shared" si="42"/>
        <v>91826.837500000009</v>
      </c>
      <c r="AA60" s="133">
        <f t="shared" si="42"/>
        <v>91826.837500000009</v>
      </c>
      <c r="AB60" s="133">
        <f t="shared" si="42"/>
        <v>95826.837500000009</v>
      </c>
      <c r="AC60" s="133">
        <f t="shared" si="42"/>
        <v>91826.837500000009</v>
      </c>
      <c r="AD60" s="133">
        <f t="shared" si="42"/>
        <v>92182.787500000006</v>
      </c>
      <c r="AE60" s="133">
        <f t="shared" si="42"/>
        <v>92182.787500000006</v>
      </c>
      <c r="AF60" s="133">
        <f t="shared" si="42"/>
        <v>92182.787500000006</v>
      </c>
      <c r="AG60" s="133">
        <f t="shared" si="42"/>
        <v>107182.78750000001</v>
      </c>
      <c r="AH60" s="133">
        <f t="shared" si="42"/>
        <v>97182.787500000006</v>
      </c>
      <c r="AI60" s="133">
        <f t="shared" si="42"/>
        <v>92182.787500000006</v>
      </c>
      <c r="AJ60" s="133">
        <f t="shared" si="42"/>
        <v>109452.35</v>
      </c>
      <c r="AK60" s="133">
        <f t="shared" si="42"/>
        <v>103452.35</v>
      </c>
      <c r="AL60" s="133">
        <f t="shared" si="42"/>
        <v>103452.35</v>
      </c>
      <c r="AM60" s="133">
        <f t="shared" si="42"/>
        <v>103452.35</v>
      </c>
      <c r="AN60" s="133">
        <f t="shared" si="42"/>
        <v>103452.35</v>
      </c>
      <c r="AO60" s="133">
        <f t="shared" si="42"/>
        <v>103452.35</v>
      </c>
      <c r="AP60" s="134"/>
      <c r="AQ60" s="133">
        <f>SUM(F60:H60)</f>
        <v>184918.75</v>
      </c>
      <c r="AR60" s="133">
        <f>SUM(I60:K60)</f>
        <v>215228.75</v>
      </c>
      <c r="AS60" s="133">
        <f>SUM(L60:N60)</f>
        <v>199383.75</v>
      </c>
      <c r="AT60" s="133">
        <f>SUM(O60:Q60)</f>
        <v>200383.75</v>
      </c>
      <c r="AU60" s="133">
        <f t="shared" ref="AU60:BB60" si="43">AU12+AU22+AU28+AU37+AU43+AU51+AU58</f>
        <v>254693.31250000003</v>
      </c>
      <c r="AV60" s="133">
        <f t="shared" si="43"/>
        <v>271930.61250000005</v>
      </c>
      <c r="AW60" s="133">
        <f t="shared" si="43"/>
        <v>281480.51250000001</v>
      </c>
      <c r="AX60" s="133">
        <f t="shared" si="43"/>
        <v>279480.51250000001</v>
      </c>
      <c r="AY60" s="133">
        <f t="shared" si="43"/>
        <v>280548.36249999999</v>
      </c>
      <c r="AZ60" s="133">
        <f t="shared" si="43"/>
        <v>300548.36249999999</v>
      </c>
      <c r="BA60" s="133">
        <f t="shared" si="43"/>
        <v>316357.05000000005</v>
      </c>
      <c r="BB60" s="133">
        <f t="shared" si="43"/>
        <v>314357.05000000005</v>
      </c>
      <c r="BC60" s="17"/>
      <c r="BD60" s="133">
        <f>BD12+BD22+BD28+BD37+BD43+BD51+BD58</f>
        <v>799915</v>
      </c>
      <c r="BE60" s="133">
        <f>BE12+BE22+BE28+BE37+BE43+BE51+BE58</f>
        <v>1087584.9500000002</v>
      </c>
      <c r="BF60" s="133">
        <f>BF12+BF22+BF28+BF37+BF43+BF51+BF58</f>
        <v>1211810.8250000002</v>
      </c>
    </row>
    <row r="61" spans="1:58" s="83" customFormat="1" ht="12" customHeight="1" thickTop="1">
      <c r="A61" s="32"/>
      <c r="B61" s="130"/>
      <c r="C61" s="130"/>
      <c r="D61" s="130"/>
      <c r="E61" s="87"/>
      <c r="F61" s="88"/>
      <c r="G61" s="87"/>
      <c r="H61" s="87"/>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Q61" s="86"/>
      <c r="AR61" s="86"/>
      <c r="AS61" s="86"/>
      <c r="AT61" s="86"/>
      <c r="AU61" s="86"/>
      <c r="AV61" s="86"/>
      <c r="AW61" s="86"/>
      <c r="AX61" s="86"/>
      <c r="BC61" s="1"/>
      <c r="BD61" s="1"/>
      <c r="BE61" s="1"/>
      <c r="BF61" s="1"/>
    </row>
    <row r="68" spans="56:58">
      <c r="BD68" s="83"/>
      <c r="BE68" s="83"/>
      <c r="BF68" s="83"/>
    </row>
    <row r="69" spans="56:58">
      <c r="BD69" s="83"/>
      <c r="BE69" s="83"/>
      <c r="BF69" s="83"/>
    </row>
    <row r="70" spans="56:58">
      <c r="BD70" s="83"/>
      <c r="BE70" s="83"/>
      <c r="BF70" s="83"/>
    </row>
  </sheetData>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7" max="1048575" man="1"/>
    <brk id="42" max="5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pageSetUpPr autoPageBreaks="0"/>
  </sheetPr>
  <dimension ref="A1:BH127"/>
  <sheetViews>
    <sheetView showGridLines="0" zoomScale="90" zoomScaleNormal="90" workbookViewId="0">
      <pane xSplit="7" ySplit="8" topLeftCell="H9" activePane="bottomRight" state="frozen"/>
      <selection pane="topRight"/>
      <selection pane="bottomLeft"/>
      <selection pane="bottomRight" activeCell="H9" sqref="H9"/>
    </sheetView>
  </sheetViews>
  <sheetFormatPr defaultColWidth="12.54296875" defaultRowHeight="13"/>
  <cols>
    <col min="1" max="1" width="1.7265625" style="1" customWidth="1"/>
    <col min="2" max="2" width="15.453125" style="1" customWidth="1"/>
    <col min="3" max="3" width="15.26953125" style="1" customWidth="1"/>
    <col min="4" max="4" width="21.81640625" style="1" customWidth="1"/>
    <col min="5" max="5" width="11.7265625" style="3" bestFit="1" customWidth="1"/>
    <col min="6" max="6" width="10.453125" style="1" customWidth="1"/>
    <col min="7" max="7" width="10.7265625" style="1" customWidth="1"/>
    <col min="8" max="8" width="12.54296875" style="2"/>
    <col min="9" max="43" width="12.54296875" style="1"/>
    <col min="44" max="44" width="1.54296875" style="1" customWidth="1"/>
    <col min="45" max="56" width="12.54296875" style="1"/>
    <col min="57" max="57" width="3.26953125" style="1" customWidth="1"/>
    <col min="58" max="16384" width="12.54296875" style="1"/>
  </cols>
  <sheetData>
    <row r="1" spans="1:60" ht="17.5">
      <c r="B1" s="129" t="s">
        <v>148</v>
      </c>
      <c r="C1" s="125"/>
      <c r="D1" s="125"/>
      <c r="E1" s="127"/>
      <c r="F1" s="125"/>
      <c r="G1" s="125"/>
      <c r="H1" s="126"/>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row>
    <row r="2" spans="1:60" ht="17.5">
      <c r="B2" s="162"/>
    </row>
    <row r="3" spans="1:60" ht="13.5" thickBot="1">
      <c r="B3" s="212" t="s">
        <v>147</v>
      </c>
      <c r="C3" s="211"/>
    </row>
    <row r="4" spans="1:60">
      <c r="B4" s="1" t="s">
        <v>146</v>
      </c>
      <c r="C4" s="210">
        <v>0.03</v>
      </c>
    </row>
    <row r="5" spans="1:60">
      <c r="B5" s="121" t="s">
        <v>114</v>
      </c>
      <c r="C5" s="210">
        <v>8.6499999999999994E-2</v>
      </c>
    </row>
    <row r="6" spans="1:60">
      <c r="B6" s="121" t="s">
        <v>115</v>
      </c>
      <c r="C6" s="210">
        <v>0.1</v>
      </c>
    </row>
    <row r="7" spans="1:60">
      <c r="B7" s="121"/>
      <c r="C7" s="120"/>
      <c r="E7" s="26"/>
      <c r="F7" s="178"/>
      <c r="G7" s="178"/>
    </row>
    <row r="8" spans="1:60" s="83" customFormat="1" ht="13.5" thickBot="1">
      <c r="A8" s="32"/>
      <c r="B8" s="160" t="s">
        <v>145</v>
      </c>
      <c r="C8" s="160" t="s">
        <v>144</v>
      </c>
      <c r="D8" s="117" t="s">
        <v>143</v>
      </c>
      <c r="E8" s="209" t="s">
        <v>142</v>
      </c>
      <c r="F8" s="208" t="s">
        <v>141</v>
      </c>
      <c r="G8" s="208"/>
      <c r="H8" s="116">
        <f>'Model &amp; Metrics'!H$4</f>
        <v>43831</v>
      </c>
      <c r="I8" s="116">
        <f>'Model &amp; Metrics'!I$4</f>
        <v>43890</v>
      </c>
      <c r="J8" s="116">
        <f>'Model &amp; Metrics'!J$4</f>
        <v>43921</v>
      </c>
      <c r="K8" s="116">
        <f>'Model &amp; Metrics'!K$4</f>
        <v>43951</v>
      </c>
      <c r="L8" s="116">
        <f>'Model &amp; Metrics'!L$4</f>
        <v>43982</v>
      </c>
      <c r="M8" s="116">
        <f>'Model &amp; Metrics'!M$4</f>
        <v>44012</v>
      </c>
      <c r="N8" s="116">
        <f>'Model &amp; Metrics'!N$4</f>
        <v>44043</v>
      </c>
      <c r="O8" s="116">
        <f>'Model &amp; Metrics'!O$4</f>
        <v>44074</v>
      </c>
      <c r="P8" s="116">
        <f>'Model &amp; Metrics'!P$4</f>
        <v>44104</v>
      </c>
      <c r="Q8" s="116">
        <f>'Model &amp; Metrics'!Q$4</f>
        <v>44135</v>
      </c>
      <c r="R8" s="116">
        <f>'Model &amp; Metrics'!R$4</f>
        <v>44165</v>
      </c>
      <c r="S8" s="116">
        <f>'Model &amp; Metrics'!S$4</f>
        <v>44196</v>
      </c>
      <c r="T8" s="116">
        <f>'Model &amp; Metrics'!T$4</f>
        <v>44227</v>
      </c>
      <c r="U8" s="116">
        <f>'Model &amp; Metrics'!U$4</f>
        <v>44255</v>
      </c>
      <c r="V8" s="116">
        <f>'Model &amp; Metrics'!V$4</f>
        <v>44286</v>
      </c>
      <c r="W8" s="116">
        <f>'Model &amp; Metrics'!W$4</f>
        <v>44316</v>
      </c>
      <c r="X8" s="116">
        <f>'Model &amp; Metrics'!X$4</f>
        <v>44347</v>
      </c>
      <c r="Y8" s="116">
        <f>'Model &amp; Metrics'!Y$4</f>
        <v>44377</v>
      </c>
      <c r="Z8" s="116">
        <f>'Model &amp; Metrics'!Z$4</f>
        <v>44408</v>
      </c>
      <c r="AA8" s="116">
        <f>'Model &amp; Metrics'!AA$4</f>
        <v>44439</v>
      </c>
      <c r="AB8" s="116">
        <f>'Model &amp; Metrics'!AB$4</f>
        <v>44469</v>
      </c>
      <c r="AC8" s="116">
        <f>'Model &amp; Metrics'!AC$4</f>
        <v>44500</v>
      </c>
      <c r="AD8" s="116">
        <f>'Model &amp; Metrics'!AD$4</f>
        <v>44530</v>
      </c>
      <c r="AE8" s="116">
        <f>'Model &amp; Metrics'!AE$4</f>
        <v>44561</v>
      </c>
      <c r="AF8" s="116">
        <f>'Model &amp; Metrics'!AF$4</f>
        <v>44592</v>
      </c>
      <c r="AG8" s="116">
        <f>'Model &amp; Metrics'!AG$4</f>
        <v>44620</v>
      </c>
      <c r="AH8" s="116">
        <f>'Model &amp; Metrics'!AH$4</f>
        <v>44651</v>
      </c>
      <c r="AI8" s="116">
        <f>'Model &amp; Metrics'!AI$4</f>
        <v>44681</v>
      </c>
      <c r="AJ8" s="116">
        <f>'Model &amp; Metrics'!AJ$4</f>
        <v>44712</v>
      </c>
      <c r="AK8" s="116">
        <f>'Model &amp; Metrics'!AK$4</f>
        <v>44742</v>
      </c>
      <c r="AL8" s="116">
        <f>'Model &amp; Metrics'!AL$4</f>
        <v>44773</v>
      </c>
      <c r="AM8" s="116">
        <f>'Model &amp; Metrics'!AM$4</f>
        <v>44804</v>
      </c>
      <c r="AN8" s="116">
        <f>'Model &amp; Metrics'!AN$4</f>
        <v>44834</v>
      </c>
      <c r="AO8" s="116">
        <f>'Model &amp; Metrics'!AO$4</f>
        <v>44865</v>
      </c>
      <c r="AP8" s="116">
        <f>'Model &amp; Metrics'!AP$4</f>
        <v>44895</v>
      </c>
      <c r="AQ8" s="116">
        <f>'Model &amp; Metrics'!AQ$4</f>
        <v>44926</v>
      </c>
      <c r="AS8" s="173" t="str">
        <f>'Model &amp; Metrics'!AS4</f>
        <v>Q120</v>
      </c>
      <c r="AT8" s="173" t="str">
        <f>'Model &amp; Metrics'!AT4</f>
        <v>Q220</v>
      </c>
      <c r="AU8" s="173" t="str">
        <f>'Model &amp; Metrics'!AU4</f>
        <v>Q320</v>
      </c>
      <c r="AV8" s="173" t="str">
        <f>'Model &amp; Metrics'!AV4</f>
        <v>Q420</v>
      </c>
      <c r="AW8" s="173" t="str">
        <f>'Model &amp; Metrics'!AW4</f>
        <v>Q121</v>
      </c>
      <c r="AX8" s="173" t="str">
        <f>'Model &amp; Metrics'!AX4</f>
        <v>Q221</v>
      </c>
      <c r="AY8" s="173" t="str">
        <f>'Model &amp; Metrics'!AY4</f>
        <v>Q321</v>
      </c>
      <c r="AZ8" s="173" t="str">
        <f>'Model &amp; Metrics'!AZ4</f>
        <v>Q421</v>
      </c>
      <c r="BA8" s="173" t="str">
        <f>'Model &amp; Metrics'!BA4</f>
        <v>Q122</v>
      </c>
      <c r="BB8" s="173" t="str">
        <f>'Model &amp; Metrics'!BB4</f>
        <v>Q222</v>
      </c>
      <c r="BC8" s="173" t="str">
        <f>'Model &amp; Metrics'!BC4</f>
        <v>Q322</v>
      </c>
      <c r="BD8" s="173" t="str">
        <f>'Model &amp; Metrics'!BD4</f>
        <v>Q422</v>
      </c>
      <c r="BF8" s="158">
        <f>'Model &amp; Metrics'!BF4</f>
        <v>2020</v>
      </c>
      <c r="BG8" s="158">
        <f>'Model &amp; Metrics'!BG4</f>
        <v>2021</v>
      </c>
      <c r="BH8" s="158">
        <f>'Model &amp; Metrics'!BH4</f>
        <v>2022</v>
      </c>
    </row>
    <row r="9" spans="1:60" s="83" customFormat="1" ht="13.5" thickBot="1">
      <c r="A9" s="32"/>
      <c r="B9" s="130"/>
      <c r="C9" s="130"/>
      <c r="D9" s="87"/>
      <c r="E9" s="207"/>
      <c r="F9" s="206"/>
      <c r="G9" s="20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S9" s="86"/>
      <c r="AT9" s="86"/>
      <c r="AU9" s="86"/>
      <c r="AV9" s="86"/>
      <c r="AW9" s="86"/>
      <c r="AX9" s="86"/>
      <c r="AY9" s="86"/>
      <c r="AZ9" s="86"/>
    </row>
    <row r="10" spans="1:60" s="83" customFormat="1" ht="13.5" thickBot="1">
      <c r="A10" s="32" t="s">
        <v>0</v>
      </c>
      <c r="B10" s="204" t="s">
        <v>140</v>
      </c>
      <c r="D10" s="87"/>
      <c r="E10" s="88"/>
      <c r="F10" s="87"/>
      <c r="G10" s="87"/>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S10" s="86"/>
      <c r="AT10" s="86"/>
      <c r="AU10" s="86"/>
      <c r="AV10" s="86"/>
      <c r="AW10" s="86"/>
      <c r="AX10" s="86"/>
      <c r="AY10" s="86"/>
      <c r="AZ10" s="86"/>
    </row>
    <row r="11" spans="1:60" s="83" customFormat="1" ht="6.75" customHeight="1">
      <c r="A11" s="32"/>
      <c r="B11" s="130"/>
      <c r="C11" s="130"/>
      <c r="D11" s="87"/>
      <c r="E11" s="88"/>
      <c r="F11" s="87"/>
      <c r="G11" s="87"/>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S11" s="86"/>
      <c r="AT11" s="86"/>
      <c r="AU11" s="86"/>
      <c r="AV11" s="86"/>
      <c r="AW11" s="86"/>
      <c r="AX11" s="86"/>
      <c r="AY11" s="86"/>
      <c r="AZ11" s="86"/>
    </row>
    <row r="12" spans="1:60">
      <c r="C12" s="143"/>
      <c r="D12" s="493" t="s">
        <v>139</v>
      </c>
      <c r="E12" s="199">
        <v>120000</v>
      </c>
      <c r="F12" s="494">
        <v>43983</v>
      </c>
      <c r="G12" s="205"/>
      <c r="H12" s="147">
        <f t="shared" ref="H12:Q25" si="0">IF(AND(H$8&gt;=$F12,OR($G12+30&gt;H$8,$G12=0)),IF(H$8-$F12&gt;365,($E12*(1+$C$4))/12,$E12/12),0)</f>
        <v>0</v>
      </c>
      <c r="I12" s="147">
        <f t="shared" si="0"/>
        <v>0</v>
      </c>
      <c r="J12" s="147">
        <f t="shared" si="0"/>
        <v>0</v>
      </c>
      <c r="K12" s="147">
        <f t="shared" si="0"/>
        <v>0</v>
      </c>
      <c r="L12" s="147">
        <f t="shared" si="0"/>
        <v>0</v>
      </c>
      <c r="M12" s="147">
        <f t="shared" si="0"/>
        <v>10000</v>
      </c>
      <c r="N12" s="147">
        <f t="shared" si="0"/>
        <v>10000</v>
      </c>
      <c r="O12" s="147">
        <f t="shared" si="0"/>
        <v>10000</v>
      </c>
      <c r="P12" s="147">
        <f t="shared" si="0"/>
        <v>10000</v>
      </c>
      <c r="Q12" s="147">
        <f t="shared" si="0"/>
        <v>10000</v>
      </c>
      <c r="R12" s="147">
        <f t="shared" ref="R12:AA25" si="1">IF(AND(R$8&gt;=$F12,OR($G12+30&gt;R$8,$G12=0)),IF(R$8-$F12&gt;365,($E12*(1+$C$4))/12,$E12/12),0)</f>
        <v>10000</v>
      </c>
      <c r="S12" s="147">
        <f t="shared" si="1"/>
        <v>10000</v>
      </c>
      <c r="T12" s="147">
        <f t="shared" si="1"/>
        <v>10000</v>
      </c>
      <c r="U12" s="147">
        <f t="shared" si="1"/>
        <v>10000</v>
      </c>
      <c r="V12" s="147">
        <f t="shared" si="1"/>
        <v>10000</v>
      </c>
      <c r="W12" s="147">
        <f t="shared" si="1"/>
        <v>10000</v>
      </c>
      <c r="X12" s="147">
        <f t="shared" si="1"/>
        <v>10000</v>
      </c>
      <c r="Y12" s="147">
        <f t="shared" si="1"/>
        <v>10300</v>
      </c>
      <c r="Z12" s="147">
        <f t="shared" si="1"/>
        <v>10300</v>
      </c>
      <c r="AA12" s="147">
        <f t="shared" si="1"/>
        <v>10300</v>
      </c>
      <c r="AB12" s="147">
        <f t="shared" ref="AB12:AK25" si="2">IF(AND(AB$8&gt;=$F12,OR($G12+30&gt;AB$8,$G12=0)),IF(AB$8-$F12&gt;365,($E12*(1+$C$4))/12,$E12/12),0)</f>
        <v>10300</v>
      </c>
      <c r="AC12" s="147">
        <f t="shared" si="2"/>
        <v>10300</v>
      </c>
      <c r="AD12" s="147">
        <f t="shared" si="2"/>
        <v>10300</v>
      </c>
      <c r="AE12" s="147">
        <f t="shared" si="2"/>
        <v>10300</v>
      </c>
      <c r="AF12" s="147">
        <f t="shared" si="2"/>
        <v>10300</v>
      </c>
      <c r="AG12" s="147">
        <f t="shared" si="2"/>
        <v>10300</v>
      </c>
      <c r="AH12" s="147">
        <f t="shared" si="2"/>
        <v>10300</v>
      </c>
      <c r="AI12" s="147">
        <f t="shared" si="2"/>
        <v>10300</v>
      </c>
      <c r="AJ12" s="147">
        <f t="shared" si="2"/>
        <v>10300</v>
      </c>
      <c r="AK12" s="147">
        <f t="shared" si="2"/>
        <v>10300</v>
      </c>
      <c r="AL12" s="147">
        <f t="shared" ref="AL12:AQ25" si="3">IF(AND(AL$8&gt;=$F12,OR($G12+30&gt;AL$8,$G12=0)),IF(AL$8-$F12&gt;365,($E12*(1+$C$4))/12,$E12/12),0)</f>
        <v>10300</v>
      </c>
      <c r="AM12" s="147">
        <f t="shared" si="3"/>
        <v>10300</v>
      </c>
      <c r="AN12" s="147">
        <f t="shared" si="3"/>
        <v>10300</v>
      </c>
      <c r="AO12" s="147">
        <f t="shared" si="3"/>
        <v>10300</v>
      </c>
      <c r="AP12" s="147">
        <f t="shared" si="3"/>
        <v>10300</v>
      </c>
      <c r="AQ12" s="147">
        <f t="shared" si="3"/>
        <v>10300</v>
      </c>
      <c r="AS12" s="147">
        <f t="shared" ref="AS12:AS25" si="4">SUM(H12:J12)</f>
        <v>0</v>
      </c>
      <c r="AT12" s="147">
        <f t="shared" ref="AT12:AT25" si="5">SUM(K12:M12)</f>
        <v>10000</v>
      </c>
      <c r="AU12" s="147">
        <f t="shared" ref="AU12:AU25" si="6">SUM(N12:P12)</f>
        <v>30000</v>
      </c>
      <c r="AV12" s="147">
        <f t="shared" ref="AV12:AV25" si="7">SUM(Q12:S12)</f>
        <v>30000</v>
      </c>
      <c r="AW12" s="147">
        <f t="shared" ref="AW12:AW25" si="8">SUM(T12:V12)</f>
        <v>30000</v>
      </c>
      <c r="AX12" s="147">
        <f t="shared" ref="AX12:AX25" si="9">SUM(W12:Y12)</f>
        <v>30300</v>
      </c>
      <c r="AY12" s="147">
        <f t="shared" ref="AY12:AY25" si="10">SUM(Z12:AB12)</f>
        <v>30900</v>
      </c>
      <c r="AZ12" s="147">
        <f t="shared" ref="AZ12:AZ25" si="11">SUM(AC12:AE12)</f>
        <v>30900</v>
      </c>
      <c r="BA12" s="147">
        <f t="shared" ref="BA12:BA25" si="12">SUM(AF12:AH12)</f>
        <v>30900</v>
      </c>
      <c r="BB12" s="147">
        <f t="shared" ref="BB12:BB25" si="13">SUM(AI12:AK12)</f>
        <v>30900</v>
      </c>
      <c r="BC12" s="147">
        <f t="shared" ref="BC12:BC25" si="14">SUM(AL12:AN12)</f>
        <v>30900</v>
      </c>
      <c r="BD12" s="147">
        <f t="shared" ref="BD12:BD25" si="15">SUM(AO12:AQ12)</f>
        <v>30900</v>
      </c>
      <c r="BF12" s="196">
        <f t="shared" ref="BF12:BF25" si="16">SUM(AS12:AV12)</f>
        <v>70000</v>
      </c>
      <c r="BG12" s="196">
        <f t="shared" ref="BG12:BG25" si="17">SUM(AW12:AZ12)</f>
        <v>122100</v>
      </c>
      <c r="BH12" s="196">
        <f t="shared" ref="BH12:BH25" si="18">SUM(BA12:BD12)</f>
        <v>123600</v>
      </c>
    </row>
    <row r="13" spans="1:60" s="154" customFormat="1">
      <c r="A13" s="1"/>
      <c r="C13" s="143"/>
      <c r="D13" s="493" t="s">
        <v>136</v>
      </c>
      <c r="E13" s="199">
        <v>90000</v>
      </c>
      <c r="F13" s="494">
        <v>43831</v>
      </c>
      <c r="G13" s="197"/>
      <c r="H13" s="147">
        <f t="shared" si="0"/>
        <v>7500</v>
      </c>
      <c r="I13" s="147">
        <f t="shared" si="0"/>
        <v>7500</v>
      </c>
      <c r="J13" s="147">
        <f t="shared" si="0"/>
        <v>7500</v>
      </c>
      <c r="K13" s="147">
        <f t="shared" si="0"/>
        <v>7500</v>
      </c>
      <c r="L13" s="147">
        <f t="shared" si="0"/>
        <v>7500</v>
      </c>
      <c r="M13" s="147">
        <f t="shared" si="0"/>
        <v>7500</v>
      </c>
      <c r="N13" s="147">
        <f t="shared" si="0"/>
        <v>7500</v>
      </c>
      <c r="O13" s="147">
        <f t="shared" si="0"/>
        <v>7500</v>
      </c>
      <c r="P13" s="147">
        <f t="shared" si="0"/>
        <v>7500</v>
      </c>
      <c r="Q13" s="147">
        <f t="shared" si="0"/>
        <v>7500</v>
      </c>
      <c r="R13" s="147">
        <f t="shared" si="1"/>
        <v>7500</v>
      </c>
      <c r="S13" s="147">
        <f t="shared" si="1"/>
        <v>7500</v>
      </c>
      <c r="T13" s="147">
        <f t="shared" si="1"/>
        <v>7725</v>
      </c>
      <c r="U13" s="147">
        <f t="shared" si="1"/>
        <v>7725</v>
      </c>
      <c r="V13" s="147">
        <f t="shared" si="1"/>
        <v>7725</v>
      </c>
      <c r="W13" s="147">
        <f t="shared" si="1"/>
        <v>7725</v>
      </c>
      <c r="X13" s="147">
        <f t="shared" si="1"/>
        <v>7725</v>
      </c>
      <c r="Y13" s="147">
        <f t="shared" si="1"/>
        <v>7725</v>
      </c>
      <c r="Z13" s="147">
        <f t="shared" si="1"/>
        <v>7725</v>
      </c>
      <c r="AA13" s="147">
        <f t="shared" si="1"/>
        <v>7725</v>
      </c>
      <c r="AB13" s="147">
        <f t="shared" si="2"/>
        <v>7725</v>
      </c>
      <c r="AC13" s="147">
        <f t="shared" si="2"/>
        <v>7725</v>
      </c>
      <c r="AD13" s="147">
        <f t="shared" si="2"/>
        <v>7725</v>
      </c>
      <c r="AE13" s="147">
        <f t="shared" si="2"/>
        <v>7725</v>
      </c>
      <c r="AF13" s="147">
        <f t="shared" si="2"/>
        <v>7725</v>
      </c>
      <c r="AG13" s="147">
        <f t="shared" si="2"/>
        <v>7725</v>
      </c>
      <c r="AH13" s="147">
        <f t="shared" si="2"/>
        <v>7725</v>
      </c>
      <c r="AI13" s="147">
        <f t="shared" si="2"/>
        <v>7725</v>
      </c>
      <c r="AJ13" s="147">
        <f t="shared" si="2"/>
        <v>7725</v>
      </c>
      <c r="AK13" s="147">
        <f t="shared" si="2"/>
        <v>7725</v>
      </c>
      <c r="AL13" s="147">
        <f t="shared" si="3"/>
        <v>7725</v>
      </c>
      <c r="AM13" s="147">
        <f t="shared" si="3"/>
        <v>7725</v>
      </c>
      <c r="AN13" s="147">
        <f t="shared" si="3"/>
        <v>7725</v>
      </c>
      <c r="AO13" s="147">
        <f t="shared" si="3"/>
        <v>7725</v>
      </c>
      <c r="AP13" s="147">
        <f t="shared" si="3"/>
        <v>7725</v>
      </c>
      <c r="AQ13" s="147">
        <f t="shared" si="3"/>
        <v>7725</v>
      </c>
      <c r="AS13" s="147">
        <f t="shared" si="4"/>
        <v>22500</v>
      </c>
      <c r="AT13" s="147">
        <f t="shared" si="5"/>
        <v>22500</v>
      </c>
      <c r="AU13" s="147">
        <f t="shared" si="6"/>
        <v>22500</v>
      </c>
      <c r="AV13" s="147">
        <f t="shared" si="7"/>
        <v>22500</v>
      </c>
      <c r="AW13" s="147">
        <f t="shared" si="8"/>
        <v>23175</v>
      </c>
      <c r="AX13" s="147">
        <f t="shared" si="9"/>
        <v>23175</v>
      </c>
      <c r="AY13" s="147">
        <f t="shared" si="10"/>
        <v>23175</v>
      </c>
      <c r="AZ13" s="147">
        <f t="shared" si="11"/>
        <v>23175</v>
      </c>
      <c r="BA13" s="147">
        <f t="shared" si="12"/>
        <v>23175</v>
      </c>
      <c r="BB13" s="147">
        <f t="shared" si="13"/>
        <v>23175</v>
      </c>
      <c r="BC13" s="147">
        <f t="shared" si="14"/>
        <v>23175</v>
      </c>
      <c r="BD13" s="147">
        <f t="shared" si="15"/>
        <v>23175</v>
      </c>
      <c r="BF13" s="196">
        <f t="shared" si="16"/>
        <v>90000</v>
      </c>
      <c r="BG13" s="196">
        <f t="shared" si="17"/>
        <v>92700</v>
      </c>
      <c r="BH13" s="196">
        <f t="shared" si="18"/>
        <v>92700</v>
      </c>
    </row>
    <row r="14" spans="1:60" s="154" customFormat="1">
      <c r="A14" s="1"/>
      <c r="C14" s="143"/>
      <c r="D14" s="493" t="s">
        <v>136</v>
      </c>
      <c r="E14" s="199">
        <v>90000</v>
      </c>
      <c r="F14" s="494">
        <v>43862</v>
      </c>
      <c r="G14" s="197"/>
      <c r="H14" s="147">
        <f t="shared" si="0"/>
        <v>0</v>
      </c>
      <c r="I14" s="147">
        <f t="shared" si="0"/>
        <v>7500</v>
      </c>
      <c r="J14" s="147">
        <f t="shared" si="0"/>
        <v>7500</v>
      </c>
      <c r="K14" s="147">
        <f t="shared" si="0"/>
        <v>7500</v>
      </c>
      <c r="L14" s="147">
        <f t="shared" si="0"/>
        <v>7500</v>
      </c>
      <c r="M14" s="147">
        <f t="shared" si="0"/>
        <v>7500</v>
      </c>
      <c r="N14" s="147">
        <f t="shared" si="0"/>
        <v>7500</v>
      </c>
      <c r="O14" s="147">
        <f t="shared" si="0"/>
        <v>7500</v>
      </c>
      <c r="P14" s="147">
        <f t="shared" si="0"/>
        <v>7500</v>
      </c>
      <c r="Q14" s="147">
        <f t="shared" si="0"/>
        <v>7500</v>
      </c>
      <c r="R14" s="147">
        <f t="shared" si="1"/>
        <v>7500</v>
      </c>
      <c r="S14" s="147">
        <f t="shared" si="1"/>
        <v>7500</v>
      </c>
      <c r="T14" s="147">
        <f t="shared" si="1"/>
        <v>7500</v>
      </c>
      <c r="U14" s="147">
        <f t="shared" si="1"/>
        <v>7725</v>
      </c>
      <c r="V14" s="147">
        <f t="shared" si="1"/>
        <v>7725</v>
      </c>
      <c r="W14" s="147">
        <f t="shared" si="1"/>
        <v>7725</v>
      </c>
      <c r="X14" s="147">
        <f t="shared" si="1"/>
        <v>7725</v>
      </c>
      <c r="Y14" s="147">
        <f t="shared" si="1"/>
        <v>7725</v>
      </c>
      <c r="Z14" s="147">
        <f t="shared" si="1"/>
        <v>7725</v>
      </c>
      <c r="AA14" s="147">
        <f t="shared" si="1"/>
        <v>7725</v>
      </c>
      <c r="AB14" s="147">
        <f t="shared" si="2"/>
        <v>7725</v>
      </c>
      <c r="AC14" s="147">
        <f t="shared" si="2"/>
        <v>7725</v>
      </c>
      <c r="AD14" s="147">
        <f t="shared" si="2"/>
        <v>7725</v>
      </c>
      <c r="AE14" s="147">
        <f t="shared" si="2"/>
        <v>7725</v>
      </c>
      <c r="AF14" s="147">
        <f t="shared" si="2"/>
        <v>7725</v>
      </c>
      <c r="AG14" s="147">
        <f t="shared" si="2"/>
        <v>7725</v>
      </c>
      <c r="AH14" s="147">
        <f t="shared" si="2"/>
        <v>7725</v>
      </c>
      <c r="AI14" s="147">
        <f t="shared" si="2"/>
        <v>7725</v>
      </c>
      <c r="AJ14" s="147">
        <f t="shared" si="2"/>
        <v>7725</v>
      </c>
      <c r="AK14" s="147">
        <f t="shared" si="2"/>
        <v>7725</v>
      </c>
      <c r="AL14" s="147">
        <f t="shared" si="3"/>
        <v>7725</v>
      </c>
      <c r="AM14" s="147">
        <f t="shared" si="3"/>
        <v>7725</v>
      </c>
      <c r="AN14" s="147">
        <f t="shared" si="3"/>
        <v>7725</v>
      </c>
      <c r="AO14" s="147">
        <f t="shared" si="3"/>
        <v>7725</v>
      </c>
      <c r="AP14" s="147">
        <f t="shared" si="3"/>
        <v>7725</v>
      </c>
      <c r="AQ14" s="147">
        <f t="shared" si="3"/>
        <v>7725</v>
      </c>
      <c r="AS14" s="147">
        <f t="shared" si="4"/>
        <v>15000</v>
      </c>
      <c r="AT14" s="147">
        <f t="shared" si="5"/>
        <v>22500</v>
      </c>
      <c r="AU14" s="147">
        <f t="shared" si="6"/>
        <v>22500</v>
      </c>
      <c r="AV14" s="147">
        <f t="shared" si="7"/>
        <v>22500</v>
      </c>
      <c r="AW14" s="147">
        <f t="shared" si="8"/>
        <v>22950</v>
      </c>
      <c r="AX14" s="147">
        <f t="shared" si="9"/>
        <v>23175</v>
      </c>
      <c r="AY14" s="147">
        <f t="shared" si="10"/>
        <v>23175</v>
      </c>
      <c r="AZ14" s="147">
        <f t="shared" si="11"/>
        <v>23175</v>
      </c>
      <c r="BA14" s="147">
        <f t="shared" si="12"/>
        <v>23175</v>
      </c>
      <c r="BB14" s="147">
        <f t="shared" si="13"/>
        <v>23175</v>
      </c>
      <c r="BC14" s="147">
        <f t="shared" si="14"/>
        <v>23175</v>
      </c>
      <c r="BD14" s="147">
        <f t="shared" si="15"/>
        <v>23175</v>
      </c>
      <c r="BF14" s="196">
        <f t="shared" si="16"/>
        <v>82500</v>
      </c>
      <c r="BG14" s="196">
        <f t="shared" si="17"/>
        <v>92475</v>
      </c>
      <c r="BH14" s="196">
        <f t="shared" si="18"/>
        <v>92700</v>
      </c>
    </row>
    <row r="15" spans="1:60">
      <c r="C15" s="143"/>
      <c r="D15" s="493" t="s">
        <v>138</v>
      </c>
      <c r="E15" s="199">
        <v>50000</v>
      </c>
      <c r="F15" s="494">
        <v>44136</v>
      </c>
      <c r="G15" s="197"/>
      <c r="H15" s="147">
        <f t="shared" si="0"/>
        <v>0</v>
      </c>
      <c r="I15" s="147">
        <f t="shared" si="0"/>
        <v>0</v>
      </c>
      <c r="J15" s="147">
        <f t="shared" si="0"/>
        <v>0</v>
      </c>
      <c r="K15" s="147">
        <f t="shared" si="0"/>
        <v>0</v>
      </c>
      <c r="L15" s="147">
        <f t="shared" si="0"/>
        <v>0</v>
      </c>
      <c r="M15" s="147">
        <f t="shared" si="0"/>
        <v>0</v>
      </c>
      <c r="N15" s="147">
        <f t="shared" si="0"/>
        <v>0</v>
      </c>
      <c r="O15" s="147">
        <f t="shared" si="0"/>
        <v>0</v>
      </c>
      <c r="P15" s="147">
        <f t="shared" si="0"/>
        <v>0</v>
      </c>
      <c r="Q15" s="147">
        <f t="shared" si="0"/>
        <v>0</v>
      </c>
      <c r="R15" s="147">
        <f t="shared" si="1"/>
        <v>4166.666666666667</v>
      </c>
      <c r="S15" s="147">
        <f t="shared" si="1"/>
        <v>4166.666666666667</v>
      </c>
      <c r="T15" s="147">
        <f t="shared" si="1"/>
        <v>4166.666666666667</v>
      </c>
      <c r="U15" s="147">
        <f t="shared" si="1"/>
        <v>4166.666666666667</v>
      </c>
      <c r="V15" s="147">
        <f t="shared" si="1"/>
        <v>4166.666666666667</v>
      </c>
      <c r="W15" s="147">
        <f t="shared" si="1"/>
        <v>4166.666666666667</v>
      </c>
      <c r="X15" s="147">
        <f t="shared" si="1"/>
        <v>4166.666666666667</v>
      </c>
      <c r="Y15" s="147">
        <f t="shared" si="1"/>
        <v>4166.666666666667</v>
      </c>
      <c r="Z15" s="147">
        <f t="shared" si="1"/>
        <v>4166.666666666667</v>
      </c>
      <c r="AA15" s="147">
        <f t="shared" si="1"/>
        <v>4166.666666666667</v>
      </c>
      <c r="AB15" s="147">
        <f t="shared" si="2"/>
        <v>4166.666666666667</v>
      </c>
      <c r="AC15" s="147">
        <f t="shared" si="2"/>
        <v>4166.666666666667</v>
      </c>
      <c r="AD15" s="147">
        <f t="shared" si="2"/>
        <v>4291.666666666667</v>
      </c>
      <c r="AE15" s="147">
        <f t="shared" si="2"/>
        <v>4291.666666666667</v>
      </c>
      <c r="AF15" s="147">
        <f t="shared" si="2"/>
        <v>4291.666666666667</v>
      </c>
      <c r="AG15" s="147">
        <f t="shared" si="2"/>
        <v>4291.666666666667</v>
      </c>
      <c r="AH15" s="147">
        <f t="shared" si="2"/>
        <v>4291.666666666667</v>
      </c>
      <c r="AI15" s="147">
        <f t="shared" si="2"/>
        <v>4291.666666666667</v>
      </c>
      <c r="AJ15" s="147">
        <f t="shared" si="2"/>
        <v>4291.666666666667</v>
      </c>
      <c r="AK15" s="147">
        <f t="shared" si="2"/>
        <v>4291.666666666667</v>
      </c>
      <c r="AL15" s="147">
        <f t="shared" si="3"/>
        <v>4291.666666666667</v>
      </c>
      <c r="AM15" s="147">
        <f t="shared" si="3"/>
        <v>4291.666666666667</v>
      </c>
      <c r="AN15" s="147">
        <f t="shared" si="3"/>
        <v>4291.666666666667</v>
      </c>
      <c r="AO15" s="147">
        <f t="shared" si="3"/>
        <v>4291.666666666667</v>
      </c>
      <c r="AP15" s="147">
        <f t="shared" si="3"/>
        <v>4291.666666666667</v>
      </c>
      <c r="AQ15" s="147">
        <f t="shared" si="3"/>
        <v>4291.666666666667</v>
      </c>
      <c r="AS15" s="147">
        <f t="shared" si="4"/>
        <v>0</v>
      </c>
      <c r="AT15" s="147">
        <f t="shared" si="5"/>
        <v>0</v>
      </c>
      <c r="AU15" s="147">
        <f t="shared" si="6"/>
        <v>0</v>
      </c>
      <c r="AV15" s="147">
        <f t="shared" si="7"/>
        <v>8333.3333333333339</v>
      </c>
      <c r="AW15" s="147">
        <f t="shared" si="8"/>
        <v>12500</v>
      </c>
      <c r="AX15" s="147">
        <f t="shared" si="9"/>
        <v>12500</v>
      </c>
      <c r="AY15" s="147">
        <f t="shared" si="10"/>
        <v>12500</v>
      </c>
      <c r="AZ15" s="147">
        <f t="shared" si="11"/>
        <v>12750</v>
      </c>
      <c r="BA15" s="147">
        <f t="shared" si="12"/>
        <v>12875</v>
      </c>
      <c r="BB15" s="147">
        <f t="shared" si="13"/>
        <v>12875</v>
      </c>
      <c r="BC15" s="147">
        <f t="shared" si="14"/>
        <v>12875</v>
      </c>
      <c r="BD15" s="147">
        <f t="shared" si="15"/>
        <v>12875</v>
      </c>
      <c r="BF15" s="196">
        <f t="shared" si="16"/>
        <v>8333.3333333333339</v>
      </c>
      <c r="BG15" s="196">
        <f t="shared" si="17"/>
        <v>50250</v>
      </c>
      <c r="BH15" s="196">
        <f t="shared" si="18"/>
        <v>51500</v>
      </c>
    </row>
    <row r="16" spans="1:60">
      <c r="C16" s="143"/>
      <c r="D16" s="493" t="s">
        <v>136</v>
      </c>
      <c r="E16" s="199">
        <v>75000</v>
      </c>
      <c r="F16" s="494">
        <v>43862</v>
      </c>
      <c r="G16" s="197"/>
      <c r="H16" s="147">
        <f t="shared" si="0"/>
        <v>0</v>
      </c>
      <c r="I16" s="147">
        <f t="shared" si="0"/>
        <v>6250</v>
      </c>
      <c r="J16" s="147">
        <f t="shared" si="0"/>
        <v>6250</v>
      </c>
      <c r="K16" s="147">
        <f t="shared" si="0"/>
        <v>6250</v>
      </c>
      <c r="L16" s="147">
        <f t="shared" si="0"/>
        <v>6250</v>
      </c>
      <c r="M16" s="147">
        <f t="shared" si="0"/>
        <v>6250</v>
      </c>
      <c r="N16" s="147">
        <f t="shared" si="0"/>
        <v>6250</v>
      </c>
      <c r="O16" s="147">
        <f t="shared" si="0"/>
        <v>6250</v>
      </c>
      <c r="P16" s="147">
        <f t="shared" si="0"/>
        <v>6250</v>
      </c>
      <c r="Q16" s="147">
        <f t="shared" si="0"/>
        <v>6250</v>
      </c>
      <c r="R16" s="147">
        <f t="shared" si="1"/>
        <v>6250</v>
      </c>
      <c r="S16" s="147">
        <f t="shared" si="1"/>
        <v>6250</v>
      </c>
      <c r="T16" s="147">
        <f t="shared" si="1"/>
        <v>6250</v>
      </c>
      <c r="U16" s="147">
        <f t="shared" si="1"/>
        <v>6437.5</v>
      </c>
      <c r="V16" s="147">
        <f t="shared" si="1"/>
        <v>6437.5</v>
      </c>
      <c r="W16" s="147">
        <f t="shared" si="1"/>
        <v>6437.5</v>
      </c>
      <c r="X16" s="147">
        <f t="shared" si="1"/>
        <v>6437.5</v>
      </c>
      <c r="Y16" s="147">
        <f t="shared" si="1"/>
        <v>6437.5</v>
      </c>
      <c r="Z16" s="147">
        <f t="shared" si="1"/>
        <v>6437.5</v>
      </c>
      <c r="AA16" s="147">
        <f t="shared" si="1"/>
        <v>6437.5</v>
      </c>
      <c r="AB16" s="147">
        <f t="shared" si="2"/>
        <v>6437.5</v>
      </c>
      <c r="AC16" s="147">
        <f t="shared" si="2"/>
        <v>6437.5</v>
      </c>
      <c r="AD16" s="147">
        <f t="shared" si="2"/>
        <v>6437.5</v>
      </c>
      <c r="AE16" s="147">
        <f t="shared" si="2"/>
        <v>6437.5</v>
      </c>
      <c r="AF16" s="147">
        <f t="shared" si="2"/>
        <v>6437.5</v>
      </c>
      <c r="AG16" s="147">
        <f t="shared" si="2"/>
        <v>6437.5</v>
      </c>
      <c r="AH16" s="147">
        <f t="shared" si="2"/>
        <v>6437.5</v>
      </c>
      <c r="AI16" s="147">
        <f t="shared" si="2"/>
        <v>6437.5</v>
      </c>
      <c r="AJ16" s="147">
        <f t="shared" si="2"/>
        <v>6437.5</v>
      </c>
      <c r="AK16" s="147">
        <f t="shared" si="2"/>
        <v>6437.5</v>
      </c>
      <c r="AL16" s="147">
        <f t="shared" si="3"/>
        <v>6437.5</v>
      </c>
      <c r="AM16" s="147">
        <f t="shared" si="3"/>
        <v>6437.5</v>
      </c>
      <c r="AN16" s="147">
        <f t="shared" si="3"/>
        <v>6437.5</v>
      </c>
      <c r="AO16" s="147">
        <f t="shared" si="3"/>
        <v>6437.5</v>
      </c>
      <c r="AP16" s="147">
        <f t="shared" si="3"/>
        <v>6437.5</v>
      </c>
      <c r="AQ16" s="147">
        <f t="shared" si="3"/>
        <v>6437.5</v>
      </c>
      <c r="AS16" s="147">
        <f t="shared" si="4"/>
        <v>12500</v>
      </c>
      <c r="AT16" s="147">
        <f t="shared" si="5"/>
        <v>18750</v>
      </c>
      <c r="AU16" s="147">
        <f t="shared" si="6"/>
        <v>18750</v>
      </c>
      <c r="AV16" s="147">
        <f t="shared" si="7"/>
        <v>18750</v>
      </c>
      <c r="AW16" s="147">
        <f t="shared" si="8"/>
        <v>19125</v>
      </c>
      <c r="AX16" s="147">
        <f t="shared" si="9"/>
        <v>19312.5</v>
      </c>
      <c r="AY16" s="147">
        <f t="shared" si="10"/>
        <v>19312.5</v>
      </c>
      <c r="AZ16" s="147">
        <f t="shared" si="11"/>
        <v>19312.5</v>
      </c>
      <c r="BA16" s="147">
        <f t="shared" si="12"/>
        <v>19312.5</v>
      </c>
      <c r="BB16" s="147">
        <f t="shared" si="13"/>
        <v>19312.5</v>
      </c>
      <c r="BC16" s="147">
        <f t="shared" si="14"/>
        <v>19312.5</v>
      </c>
      <c r="BD16" s="147">
        <f t="shared" si="15"/>
        <v>19312.5</v>
      </c>
      <c r="BF16" s="196">
        <f t="shared" si="16"/>
        <v>68750</v>
      </c>
      <c r="BG16" s="196">
        <f t="shared" si="17"/>
        <v>77062.5</v>
      </c>
      <c r="BH16" s="196">
        <f t="shared" si="18"/>
        <v>77250</v>
      </c>
    </row>
    <row r="17" spans="2:60">
      <c r="C17" s="201"/>
      <c r="D17" s="493" t="s">
        <v>136</v>
      </c>
      <c r="E17" s="199">
        <v>75000</v>
      </c>
      <c r="F17" s="494">
        <v>44287</v>
      </c>
      <c r="G17" s="197"/>
      <c r="H17" s="147">
        <f t="shared" si="0"/>
        <v>0</v>
      </c>
      <c r="I17" s="147">
        <f t="shared" si="0"/>
        <v>0</v>
      </c>
      <c r="J17" s="147">
        <f t="shared" si="0"/>
        <v>0</v>
      </c>
      <c r="K17" s="147">
        <f t="shared" si="0"/>
        <v>0</v>
      </c>
      <c r="L17" s="147">
        <f t="shared" si="0"/>
        <v>0</v>
      </c>
      <c r="M17" s="147">
        <f t="shared" si="0"/>
        <v>0</v>
      </c>
      <c r="N17" s="147">
        <f t="shared" si="0"/>
        <v>0</v>
      </c>
      <c r="O17" s="147">
        <f t="shared" si="0"/>
        <v>0</v>
      </c>
      <c r="P17" s="147">
        <f t="shared" si="0"/>
        <v>0</v>
      </c>
      <c r="Q17" s="147">
        <f t="shared" si="0"/>
        <v>0</v>
      </c>
      <c r="R17" s="147">
        <f t="shared" si="1"/>
        <v>0</v>
      </c>
      <c r="S17" s="147">
        <f t="shared" si="1"/>
        <v>0</v>
      </c>
      <c r="T17" s="147">
        <f t="shared" si="1"/>
        <v>0</v>
      </c>
      <c r="U17" s="147">
        <f t="shared" si="1"/>
        <v>0</v>
      </c>
      <c r="V17" s="147">
        <f t="shared" si="1"/>
        <v>0</v>
      </c>
      <c r="W17" s="147">
        <f t="shared" si="1"/>
        <v>6250</v>
      </c>
      <c r="X17" s="147">
        <f t="shared" si="1"/>
        <v>6250</v>
      </c>
      <c r="Y17" s="147">
        <f t="shared" si="1"/>
        <v>6250</v>
      </c>
      <c r="Z17" s="147">
        <f t="shared" si="1"/>
        <v>6250</v>
      </c>
      <c r="AA17" s="147">
        <f t="shared" si="1"/>
        <v>6250</v>
      </c>
      <c r="AB17" s="147">
        <f t="shared" si="2"/>
        <v>6250</v>
      </c>
      <c r="AC17" s="147">
        <f t="shared" si="2"/>
        <v>6250</v>
      </c>
      <c r="AD17" s="147">
        <f t="shared" si="2"/>
        <v>6250</v>
      </c>
      <c r="AE17" s="147">
        <f t="shared" si="2"/>
        <v>6250</v>
      </c>
      <c r="AF17" s="147">
        <f t="shared" si="2"/>
        <v>6250</v>
      </c>
      <c r="AG17" s="147">
        <f t="shared" si="2"/>
        <v>6250</v>
      </c>
      <c r="AH17" s="147">
        <f t="shared" si="2"/>
        <v>6250</v>
      </c>
      <c r="AI17" s="147">
        <f t="shared" si="2"/>
        <v>6437.5</v>
      </c>
      <c r="AJ17" s="147">
        <f t="shared" si="2"/>
        <v>6437.5</v>
      </c>
      <c r="AK17" s="147">
        <f t="shared" si="2"/>
        <v>6437.5</v>
      </c>
      <c r="AL17" s="147">
        <f t="shared" si="3"/>
        <v>6437.5</v>
      </c>
      <c r="AM17" s="147">
        <f t="shared" si="3"/>
        <v>6437.5</v>
      </c>
      <c r="AN17" s="147">
        <f t="shared" si="3"/>
        <v>6437.5</v>
      </c>
      <c r="AO17" s="147">
        <f t="shared" si="3"/>
        <v>6437.5</v>
      </c>
      <c r="AP17" s="147">
        <f t="shared" si="3"/>
        <v>6437.5</v>
      </c>
      <c r="AQ17" s="147">
        <f t="shared" si="3"/>
        <v>6437.5</v>
      </c>
      <c r="AS17" s="147">
        <f t="shared" si="4"/>
        <v>0</v>
      </c>
      <c r="AT17" s="147">
        <f t="shared" si="5"/>
        <v>0</v>
      </c>
      <c r="AU17" s="147">
        <f t="shared" si="6"/>
        <v>0</v>
      </c>
      <c r="AV17" s="147">
        <f t="shared" si="7"/>
        <v>0</v>
      </c>
      <c r="AW17" s="147">
        <f t="shared" si="8"/>
        <v>0</v>
      </c>
      <c r="AX17" s="147">
        <f t="shared" si="9"/>
        <v>18750</v>
      </c>
      <c r="AY17" s="147">
        <f t="shared" si="10"/>
        <v>18750</v>
      </c>
      <c r="AZ17" s="147">
        <f t="shared" si="11"/>
        <v>18750</v>
      </c>
      <c r="BA17" s="147">
        <f t="shared" si="12"/>
        <v>18750</v>
      </c>
      <c r="BB17" s="147">
        <f t="shared" si="13"/>
        <v>19312.5</v>
      </c>
      <c r="BC17" s="147">
        <f t="shared" si="14"/>
        <v>19312.5</v>
      </c>
      <c r="BD17" s="147">
        <f t="shared" si="15"/>
        <v>19312.5</v>
      </c>
      <c r="BF17" s="196">
        <f t="shared" si="16"/>
        <v>0</v>
      </c>
      <c r="BG17" s="196">
        <f t="shared" si="17"/>
        <v>56250</v>
      </c>
      <c r="BH17" s="196">
        <f t="shared" si="18"/>
        <v>76687.5</v>
      </c>
    </row>
    <row r="18" spans="2:60">
      <c r="C18" s="195"/>
      <c r="D18" s="493" t="s">
        <v>138</v>
      </c>
      <c r="E18" s="199">
        <v>50000</v>
      </c>
      <c r="F18" s="494">
        <v>44531</v>
      </c>
      <c r="G18" s="197"/>
      <c r="H18" s="147">
        <f t="shared" si="0"/>
        <v>0</v>
      </c>
      <c r="I18" s="147">
        <f t="shared" si="0"/>
        <v>0</v>
      </c>
      <c r="J18" s="147">
        <f t="shared" si="0"/>
        <v>0</v>
      </c>
      <c r="K18" s="147">
        <f t="shared" si="0"/>
        <v>0</v>
      </c>
      <c r="L18" s="147">
        <f t="shared" si="0"/>
        <v>0</v>
      </c>
      <c r="M18" s="147">
        <f t="shared" si="0"/>
        <v>0</v>
      </c>
      <c r="N18" s="147">
        <f t="shared" si="0"/>
        <v>0</v>
      </c>
      <c r="O18" s="147">
        <f t="shared" si="0"/>
        <v>0</v>
      </c>
      <c r="P18" s="147">
        <f t="shared" si="0"/>
        <v>0</v>
      </c>
      <c r="Q18" s="147">
        <f t="shared" si="0"/>
        <v>0</v>
      </c>
      <c r="R18" s="147">
        <f t="shared" si="1"/>
        <v>0</v>
      </c>
      <c r="S18" s="147">
        <f t="shared" si="1"/>
        <v>0</v>
      </c>
      <c r="T18" s="147">
        <f t="shared" si="1"/>
        <v>0</v>
      </c>
      <c r="U18" s="147">
        <f t="shared" si="1"/>
        <v>0</v>
      </c>
      <c r="V18" s="147">
        <f t="shared" si="1"/>
        <v>0</v>
      </c>
      <c r="W18" s="147">
        <f t="shared" si="1"/>
        <v>0</v>
      </c>
      <c r="X18" s="147">
        <f t="shared" si="1"/>
        <v>0</v>
      </c>
      <c r="Y18" s="147">
        <f t="shared" si="1"/>
        <v>0</v>
      </c>
      <c r="Z18" s="147">
        <f t="shared" si="1"/>
        <v>0</v>
      </c>
      <c r="AA18" s="147">
        <f t="shared" si="1"/>
        <v>0</v>
      </c>
      <c r="AB18" s="147">
        <f t="shared" si="2"/>
        <v>0</v>
      </c>
      <c r="AC18" s="147">
        <f t="shared" si="2"/>
        <v>0</v>
      </c>
      <c r="AD18" s="147">
        <f t="shared" si="2"/>
        <v>0</v>
      </c>
      <c r="AE18" s="147">
        <f t="shared" si="2"/>
        <v>4166.666666666667</v>
      </c>
      <c r="AF18" s="147">
        <f t="shared" si="2"/>
        <v>4166.666666666667</v>
      </c>
      <c r="AG18" s="147">
        <f t="shared" si="2"/>
        <v>4166.666666666667</v>
      </c>
      <c r="AH18" s="147">
        <f t="shared" si="2"/>
        <v>4166.666666666667</v>
      </c>
      <c r="AI18" s="147">
        <f t="shared" si="2"/>
        <v>4166.666666666667</v>
      </c>
      <c r="AJ18" s="147">
        <f t="shared" si="2"/>
        <v>4166.666666666667</v>
      </c>
      <c r="AK18" s="147">
        <f t="shared" si="2"/>
        <v>4166.666666666667</v>
      </c>
      <c r="AL18" s="147">
        <f t="shared" si="3"/>
        <v>4166.666666666667</v>
      </c>
      <c r="AM18" s="147">
        <f t="shared" si="3"/>
        <v>4166.666666666667</v>
      </c>
      <c r="AN18" s="147">
        <f t="shared" si="3"/>
        <v>4166.666666666667</v>
      </c>
      <c r="AO18" s="147">
        <f t="shared" si="3"/>
        <v>4166.666666666667</v>
      </c>
      <c r="AP18" s="147">
        <f t="shared" si="3"/>
        <v>4166.666666666667</v>
      </c>
      <c r="AQ18" s="147">
        <f t="shared" si="3"/>
        <v>4291.666666666667</v>
      </c>
      <c r="AS18" s="147">
        <f t="shared" si="4"/>
        <v>0</v>
      </c>
      <c r="AT18" s="147">
        <f t="shared" si="5"/>
        <v>0</v>
      </c>
      <c r="AU18" s="147">
        <f t="shared" si="6"/>
        <v>0</v>
      </c>
      <c r="AV18" s="147">
        <f t="shared" si="7"/>
        <v>0</v>
      </c>
      <c r="AW18" s="147">
        <f t="shared" si="8"/>
        <v>0</v>
      </c>
      <c r="AX18" s="147">
        <f t="shared" si="9"/>
        <v>0</v>
      </c>
      <c r="AY18" s="147">
        <f t="shared" si="10"/>
        <v>0</v>
      </c>
      <c r="AZ18" s="147">
        <f t="shared" si="11"/>
        <v>4166.666666666667</v>
      </c>
      <c r="BA18" s="147">
        <f t="shared" si="12"/>
        <v>12500</v>
      </c>
      <c r="BB18" s="147">
        <f t="shared" si="13"/>
        <v>12500</v>
      </c>
      <c r="BC18" s="147">
        <f t="shared" si="14"/>
        <v>12500</v>
      </c>
      <c r="BD18" s="147">
        <f t="shared" si="15"/>
        <v>12625</v>
      </c>
      <c r="BF18" s="196">
        <f t="shared" si="16"/>
        <v>0</v>
      </c>
      <c r="BG18" s="196">
        <f t="shared" si="17"/>
        <v>4166.666666666667</v>
      </c>
      <c r="BH18" s="196">
        <f t="shared" si="18"/>
        <v>50125</v>
      </c>
    </row>
    <row r="19" spans="2:60">
      <c r="C19" s="195"/>
      <c r="D19" s="493" t="s">
        <v>137</v>
      </c>
      <c r="E19" s="199">
        <v>80000</v>
      </c>
      <c r="F19" s="494">
        <v>43952</v>
      </c>
      <c r="G19" s="197"/>
      <c r="H19" s="147">
        <f t="shared" si="0"/>
        <v>0</v>
      </c>
      <c r="I19" s="147">
        <f t="shared" si="0"/>
        <v>0</v>
      </c>
      <c r="J19" s="147">
        <f t="shared" si="0"/>
        <v>0</v>
      </c>
      <c r="K19" s="147">
        <f t="shared" si="0"/>
        <v>0</v>
      </c>
      <c r="L19" s="147">
        <f t="shared" si="0"/>
        <v>6666.666666666667</v>
      </c>
      <c r="M19" s="147">
        <f t="shared" si="0"/>
        <v>6666.666666666667</v>
      </c>
      <c r="N19" s="147">
        <f t="shared" si="0"/>
        <v>6666.666666666667</v>
      </c>
      <c r="O19" s="147">
        <f t="shared" si="0"/>
        <v>6666.666666666667</v>
      </c>
      <c r="P19" s="147">
        <f t="shared" si="0"/>
        <v>6666.666666666667</v>
      </c>
      <c r="Q19" s="147">
        <f t="shared" si="0"/>
        <v>6666.666666666667</v>
      </c>
      <c r="R19" s="147">
        <f t="shared" si="1"/>
        <v>6666.666666666667</v>
      </c>
      <c r="S19" s="147">
        <f t="shared" si="1"/>
        <v>6666.666666666667</v>
      </c>
      <c r="T19" s="147">
        <f t="shared" si="1"/>
        <v>6666.666666666667</v>
      </c>
      <c r="U19" s="147">
        <f t="shared" si="1"/>
        <v>6666.666666666667</v>
      </c>
      <c r="V19" s="147">
        <f t="shared" si="1"/>
        <v>6666.666666666667</v>
      </c>
      <c r="W19" s="147">
        <f t="shared" si="1"/>
        <v>6666.666666666667</v>
      </c>
      <c r="X19" s="147">
        <f t="shared" si="1"/>
        <v>6866.666666666667</v>
      </c>
      <c r="Y19" s="147">
        <f t="shared" si="1"/>
        <v>6866.666666666667</v>
      </c>
      <c r="Z19" s="147">
        <f t="shared" si="1"/>
        <v>6866.666666666667</v>
      </c>
      <c r="AA19" s="147">
        <f t="shared" si="1"/>
        <v>6866.666666666667</v>
      </c>
      <c r="AB19" s="147">
        <f t="shared" si="2"/>
        <v>6866.666666666667</v>
      </c>
      <c r="AC19" s="147">
        <f t="shared" si="2"/>
        <v>6866.666666666667</v>
      </c>
      <c r="AD19" s="147">
        <f t="shared" si="2"/>
        <v>6866.666666666667</v>
      </c>
      <c r="AE19" s="147">
        <f t="shared" si="2"/>
        <v>6866.666666666667</v>
      </c>
      <c r="AF19" s="147">
        <f t="shared" si="2"/>
        <v>6866.666666666667</v>
      </c>
      <c r="AG19" s="147">
        <f t="shared" si="2"/>
        <v>6866.666666666667</v>
      </c>
      <c r="AH19" s="147">
        <f t="shared" si="2"/>
        <v>6866.666666666667</v>
      </c>
      <c r="AI19" s="147">
        <f t="shared" si="2"/>
        <v>6866.666666666667</v>
      </c>
      <c r="AJ19" s="147">
        <f t="shared" si="2"/>
        <v>6866.666666666667</v>
      </c>
      <c r="AK19" s="147">
        <f t="shared" si="2"/>
        <v>6866.666666666667</v>
      </c>
      <c r="AL19" s="147">
        <f t="shared" si="3"/>
        <v>6866.666666666667</v>
      </c>
      <c r="AM19" s="147">
        <f t="shared" si="3"/>
        <v>6866.666666666667</v>
      </c>
      <c r="AN19" s="147">
        <f t="shared" si="3"/>
        <v>6866.666666666667</v>
      </c>
      <c r="AO19" s="147">
        <f t="shared" si="3"/>
        <v>6866.666666666667</v>
      </c>
      <c r="AP19" s="147">
        <f t="shared" si="3"/>
        <v>6866.666666666667</v>
      </c>
      <c r="AQ19" s="147">
        <f t="shared" si="3"/>
        <v>6866.666666666667</v>
      </c>
      <c r="AS19" s="147">
        <f t="shared" si="4"/>
        <v>0</v>
      </c>
      <c r="AT19" s="147">
        <f t="shared" si="5"/>
        <v>13333.333333333334</v>
      </c>
      <c r="AU19" s="147">
        <f t="shared" si="6"/>
        <v>20000</v>
      </c>
      <c r="AV19" s="147">
        <f t="shared" si="7"/>
        <v>20000</v>
      </c>
      <c r="AW19" s="147">
        <f t="shared" si="8"/>
        <v>20000</v>
      </c>
      <c r="AX19" s="147">
        <f t="shared" si="9"/>
        <v>20400</v>
      </c>
      <c r="AY19" s="147">
        <f t="shared" si="10"/>
        <v>20600</v>
      </c>
      <c r="AZ19" s="147">
        <f t="shared" si="11"/>
        <v>20600</v>
      </c>
      <c r="BA19" s="147">
        <f t="shared" si="12"/>
        <v>20600</v>
      </c>
      <c r="BB19" s="147">
        <f t="shared" si="13"/>
        <v>20600</v>
      </c>
      <c r="BC19" s="147">
        <f t="shared" si="14"/>
        <v>20600</v>
      </c>
      <c r="BD19" s="147">
        <f t="shared" si="15"/>
        <v>20600</v>
      </c>
      <c r="BF19" s="196">
        <f t="shared" si="16"/>
        <v>53333.333333333336</v>
      </c>
      <c r="BG19" s="196">
        <f t="shared" si="17"/>
        <v>81600</v>
      </c>
      <c r="BH19" s="196">
        <f t="shared" si="18"/>
        <v>82400</v>
      </c>
    </row>
    <row r="20" spans="2:60">
      <c r="C20" s="195"/>
      <c r="D20" s="493" t="s">
        <v>137</v>
      </c>
      <c r="E20" s="199">
        <v>80000</v>
      </c>
      <c r="F20" s="494">
        <v>44378</v>
      </c>
      <c r="G20" s="197"/>
      <c r="H20" s="147">
        <f t="shared" si="0"/>
        <v>0</v>
      </c>
      <c r="I20" s="147">
        <f t="shared" si="0"/>
        <v>0</v>
      </c>
      <c r="J20" s="147">
        <f t="shared" si="0"/>
        <v>0</v>
      </c>
      <c r="K20" s="147">
        <f t="shared" si="0"/>
        <v>0</v>
      </c>
      <c r="L20" s="147">
        <f t="shared" si="0"/>
        <v>0</v>
      </c>
      <c r="M20" s="147">
        <f t="shared" si="0"/>
        <v>0</v>
      </c>
      <c r="N20" s="147">
        <f t="shared" si="0"/>
        <v>0</v>
      </c>
      <c r="O20" s="147">
        <f t="shared" si="0"/>
        <v>0</v>
      </c>
      <c r="P20" s="147">
        <f t="shared" si="0"/>
        <v>0</v>
      </c>
      <c r="Q20" s="147">
        <f t="shared" si="0"/>
        <v>0</v>
      </c>
      <c r="R20" s="147">
        <f t="shared" si="1"/>
        <v>0</v>
      </c>
      <c r="S20" s="147">
        <f t="shared" si="1"/>
        <v>0</v>
      </c>
      <c r="T20" s="147">
        <f t="shared" si="1"/>
        <v>0</v>
      </c>
      <c r="U20" s="147">
        <f t="shared" si="1"/>
        <v>0</v>
      </c>
      <c r="V20" s="147">
        <f t="shared" si="1"/>
        <v>0</v>
      </c>
      <c r="W20" s="147">
        <f t="shared" si="1"/>
        <v>0</v>
      </c>
      <c r="X20" s="147">
        <f t="shared" si="1"/>
        <v>0</v>
      </c>
      <c r="Y20" s="147">
        <f t="shared" si="1"/>
        <v>0</v>
      </c>
      <c r="Z20" s="147">
        <f t="shared" si="1"/>
        <v>6666.666666666667</v>
      </c>
      <c r="AA20" s="147">
        <f t="shared" si="1"/>
        <v>6666.666666666667</v>
      </c>
      <c r="AB20" s="147">
        <f t="shared" si="2"/>
        <v>6666.666666666667</v>
      </c>
      <c r="AC20" s="147">
        <f t="shared" si="2"/>
        <v>6666.666666666667</v>
      </c>
      <c r="AD20" s="147">
        <f t="shared" si="2"/>
        <v>6666.666666666667</v>
      </c>
      <c r="AE20" s="147">
        <f t="shared" si="2"/>
        <v>6666.666666666667</v>
      </c>
      <c r="AF20" s="147">
        <f t="shared" si="2"/>
        <v>6666.666666666667</v>
      </c>
      <c r="AG20" s="147">
        <f t="shared" si="2"/>
        <v>6666.666666666667</v>
      </c>
      <c r="AH20" s="147">
        <f t="shared" si="2"/>
        <v>6666.666666666667</v>
      </c>
      <c r="AI20" s="147">
        <f t="shared" si="2"/>
        <v>6666.666666666667</v>
      </c>
      <c r="AJ20" s="147">
        <f t="shared" si="2"/>
        <v>6666.666666666667</v>
      </c>
      <c r="AK20" s="147">
        <f t="shared" si="2"/>
        <v>6666.666666666667</v>
      </c>
      <c r="AL20" s="147">
        <f t="shared" si="3"/>
        <v>6866.666666666667</v>
      </c>
      <c r="AM20" s="147">
        <f t="shared" si="3"/>
        <v>6866.666666666667</v>
      </c>
      <c r="AN20" s="147">
        <f t="shared" si="3"/>
        <v>6866.666666666667</v>
      </c>
      <c r="AO20" s="147">
        <f t="shared" si="3"/>
        <v>6866.666666666667</v>
      </c>
      <c r="AP20" s="147">
        <f t="shared" si="3"/>
        <v>6866.666666666667</v>
      </c>
      <c r="AQ20" s="147">
        <f t="shared" si="3"/>
        <v>6866.666666666667</v>
      </c>
      <c r="AS20" s="147">
        <f t="shared" si="4"/>
        <v>0</v>
      </c>
      <c r="AT20" s="147">
        <f t="shared" si="5"/>
        <v>0</v>
      </c>
      <c r="AU20" s="147">
        <f t="shared" si="6"/>
        <v>0</v>
      </c>
      <c r="AV20" s="147">
        <f t="shared" si="7"/>
        <v>0</v>
      </c>
      <c r="AW20" s="147">
        <f t="shared" si="8"/>
        <v>0</v>
      </c>
      <c r="AX20" s="147">
        <f t="shared" si="9"/>
        <v>0</v>
      </c>
      <c r="AY20" s="147">
        <f t="shared" si="10"/>
        <v>20000</v>
      </c>
      <c r="AZ20" s="147">
        <f t="shared" si="11"/>
        <v>20000</v>
      </c>
      <c r="BA20" s="147">
        <f t="shared" si="12"/>
        <v>20000</v>
      </c>
      <c r="BB20" s="147">
        <f t="shared" si="13"/>
        <v>20000</v>
      </c>
      <c r="BC20" s="147">
        <f t="shared" si="14"/>
        <v>20600</v>
      </c>
      <c r="BD20" s="147">
        <f t="shared" si="15"/>
        <v>20600</v>
      </c>
      <c r="BF20" s="196">
        <f t="shared" si="16"/>
        <v>0</v>
      </c>
      <c r="BG20" s="196">
        <f t="shared" si="17"/>
        <v>40000</v>
      </c>
      <c r="BH20" s="196">
        <f t="shared" si="18"/>
        <v>81200</v>
      </c>
    </row>
    <row r="21" spans="2:60">
      <c r="C21" s="195"/>
      <c r="D21" s="493" t="s">
        <v>136</v>
      </c>
      <c r="E21" s="199">
        <v>90000</v>
      </c>
      <c r="F21" s="494">
        <v>44652</v>
      </c>
      <c r="G21" s="197"/>
      <c r="H21" s="147">
        <f t="shared" si="0"/>
        <v>0</v>
      </c>
      <c r="I21" s="147">
        <f t="shared" si="0"/>
        <v>0</v>
      </c>
      <c r="J21" s="147">
        <f t="shared" si="0"/>
        <v>0</v>
      </c>
      <c r="K21" s="147">
        <f t="shared" si="0"/>
        <v>0</v>
      </c>
      <c r="L21" s="147">
        <f t="shared" si="0"/>
        <v>0</v>
      </c>
      <c r="M21" s="147">
        <f t="shared" si="0"/>
        <v>0</v>
      </c>
      <c r="N21" s="147">
        <f t="shared" si="0"/>
        <v>0</v>
      </c>
      <c r="O21" s="147">
        <f t="shared" si="0"/>
        <v>0</v>
      </c>
      <c r="P21" s="147">
        <f t="shared" si="0"/>
        <v>0</v>
      </c>
      <c r="Q21" s="147">
        <f t="shared" si="0"/>
        <v>0</v>
      </c>
      <c r="R21" s="147">
        <f t="shared" si="1"/>
        <v>0</v>
      </c>
      <c r="S21" s="147">
        <f t="shared" si="1"/>
        <v>0</v>
      </c>
      <c r="T21" s="147">
        <f t="shared" si="1"/>
        <v>0</v>
      </c>
      <c r="U21" s="147">
        <f t="shared" si="1"/>
        <v>0</v>
      </c>
      <c r="V21" s="147">
        <f t="shared" si="1"/>
        <v>0</v>
      </c>
      <c r="W21" s="147">
        <f t="shared" si="1"/>
        <v>0</v>
      </c>
      <c r="X21" s="147">
        <f t="shared" si="1"/>
        <v>0</v>
      </c>
      <c r="Y21" s="147">
        <f t="shared" si="1"/>
        <v>0</v>
      </c>
      <c r="Z21" s="147">
        <f t="shared" si="1"/>
        <v>0</v>
      </c>
      <c r="AA21" s="147">
        <f t="shared" si="1"/>
        <v>0</v>
      </c>
      <c r="AB21" s="147">
        <f t="shared" si="2"/>
        <v>0</v>
      </c>
      <c r="AC21" s="147">
        <f t="shared" si="2"/>
        <v>0</v>
      </c>
      <c r="AD21" s="147">
        <f t="shared" si="2"/>
        <v>0</v>
      </c>
      <c r="AE21" s="147">
        <f t="shared" si="2"/>
        <v>0</v>
      </c>
      <c r="AF21" s="147">
        <f t="shared" si="2"/>
        <v>0</v>
      </c>
      <c r="AG21" s="147">
        <f t="shared" si="2"/>
        <v>0</v>
      </c>
      <c r="AH21" s="147">
        <f t="shared" si="2"/>
        <v>0</v>
      </c>
      <c r="AI21" s="147">
        <f t="shared" si="2"/>
        <v>7500</v>
      </c>
      <c r="AJ21" s="147">
        <f t="shared" si="2"/>
        <v>7500</v>
      </c>
      <c r="AK21" s="147">
        <f t="shared" si="2"/>
        <v>7500</v>
      </c>
      <c r="AL21" s="147">
        <f t="shared" si="3"/>
        <v>7500</v>
      </c>
      <c r="AM21" s="147">
        <f t="shared" si="3"/>
        <v>7500</v>
      </c>
      <c r="AN21" s="147">
        <f t="shared" si="3"/>
        <v>7500</v>
      </c>
      <c r="AO21" s="147">
        <f t="shared" si="3"/>
        <v>7500</v>
      </c>
      <c r="AP21" s="147">
        <f t="shared" si="3"/>
        <v>7500</v>
      </c>
      <c r="AQ21" s="147">
        <f t="shared" si="3"/>
        <v>7500</v>
      </c>
      <c r="AS21" s="147">
        <f t="shared" si="4"/>
        <v>0</v>
      </c>
      <c r="AT21" s="147">
        <f t="shared" si="5"/>
        <v>0</v>
      </c>
      <c r="AU21" s="147">
        <f t="shared" si="6"/>
        <v>0</v>
      </c>
      <c r="AV21" s="147">
        <f t="shared" si="7"/>
        <v>0</v>
      </c>
      <c r="AW21" s="147">
        <f t="shared" si="8"/>
        <v>0</v>
      </c>
      <c r="AX21" s="147">
        <f t="shared" si="9"/>
        <v>0</v>
      </c>
      <c r="AY21" s="147">
        <f t="shared" si="10"/>
        <v>0</v>
      </c>
      <c r="AZ21" s="147">
        <f t="shared" si="11"/>
        <v>0</v>
      </c>
      <c r="BA21" s="147">
        <f t="shared" si="12"/>
        <v>0</v>
      </c>
      <c r="BB21" s="147">
        <f t="shared" si="13"/>
        <v>22500</v>
      </c>
      <c r="BC21" s="147">
        <f t="shared" si="14"/>
        <v>22500</v>
      </c>
      <c r="BD21" s="147">
        <f t="shared" si="15"/>
        <v>22500</v>
      </c>
      <c r="BF21" s="196">
        <f t="shared" si="16"/>
        <v>0</v>
      </c>
      <c r="BG21" s="196">
        <f t="shared" si="17"/>
        <v>0</v>
      </c>
      <c r="BH21" s="196">
        <f t="shared" si="18"/>
        <v>67500</v>
      </c>
    </row>
    <row r="22" spans="2:60">
      <c r="C22" s="195"/>
      <c r="D22" s="493" t="s">
        <v>136</v>
      </c>
      <c r="E22" s="199">
        <v>90000</v>
      </c>
      <c r="F22" s="494">
        <v>44682</v>
      </c>
      <c r="G22" s="197"/>
      <c r="H22" s="147">
        <f t="shared" si="0"/>
        <v>0</v>
      </c>
      <c r="I22" s="147">
        <f t="shared" si="0"/>
        <v>0</v>
      </c>
      <c r="J22" s="147">
        <f t="shared" si="0"/>
        <v>0</v>
      </c>
      <c r="K22" s="147">
        <f t="shared" si="0"/>
        <v>0</v>
      </c>
      <c r="L22" s="147">
        <f t="shared" si="0"/>
        <v>0</v>
      </c>
      <c r="M22" s="147">
        <f t="shared" si="0"/>
        <v>0</v>
      </c>
      <c r="N22" s="147">
        <f t="shared" si="0"/>
        <v>0</v>
      </c>
      <c r="O22" s="147">
        <f t="shared" si="0"/>
        <v>0</v>
      </c>
      <c r="P22" s="147">
        <f t="shared" si="0"/>
        <v>0</v>
      </c>
      <c r="Q22" s="147">
        <f t="shared" si="0"/>
        <v>0</v>
      </c>
      <c r="R22" s="147">
        <f t="shared" si="1"/>
        <v>0</v>
      </c>
      <c r="S22" s="147">
        <f t="shared" si="1"/>
        <v>0</v>
      </c>
      <c r="T22" s="147">
        <f t="shared" si="1"/>
        <v>0</v>
      </c>
      <c r="U22" s="147">
        <f t="shared" si="1"/>
        <v>0</v>
      </c>
      <c r="V22" s="147">
        <f t="shared" si="1"/>
        <v>0</v>
      </c>
      <c r="W22" s="147">
        <f t="shared" si="1"/>
        <v>0</v>
      </c>
      <c r="X22" s="147">
        <f t="shared" si="1"/>
        <v>0</v>
      </c>
      <c r="Y22" s="147">
        <f t="shared" si="1"/>
        <v>0</v>
      </c>
      <c r="Z22" s="147">
        <f t="shared" si="1"/>
        <v>0</v>
      </c>
      <c r="AA22" s="147">
        <f t="shared" si="1"/>
        <v>0</v>
      </c>
      <c r="AB22" s="147">
        <f t="shared" si="2"/>
        <v>0</v>
      </c>
      <c r="AC22" s="147">
        <f t="shared" si="2"/>
        <v>0</v>
      </c>
      <c r="AD22" s="147">
        <f t="shared" si="2"/>
        <v>0</v>
      </c>
      <c r="AE22" s="147">
        <f t="shared" si="2"/>
        <v>0</v>
      </c>
      <c r="AF22" s="147">
        <f t="shared" si="2"/>
        <v>0</v>
      </c>
      <c r="AG22" s="147">
        <f t="shared" si="2"/>
        <v>0</v>
      </c>
      <c r="AH22" s="147">
        <f t="shared" si="2"/>
        <v>0</v>
      </c>
      <c r="AI22" s="147">
        <f t="shared" si="2"/>
        <v>0</v>
      </c>
      <c r="AJ22" s="147">
        <f t="shared" si="2"/>
        <v>7500</v>
      </c>
      <c r="AK22" s="147">
        <f t="shared" si="2"/>
        <v>7500</v>
      </c>
      <c r="AL22" s="147">
        <f t="shared" si="3"/>
        <v>7500</v>
      </c>
      <c r="AM22" s="147">
        <f t="shared" si="3"/>
        <v>7500</v>
      </c>
      <c r="AN22" s="147">
        <f t="shared" si="3"/>
        <v>7500</v>
      </c>
      <c r="AO22" s="147">
        <f t="shared" si="3"/>
        <v>7500</v>
      </c>
      <c r="AP22" s="147">
        <f t="shared" si="3"/>
        <v>7500</v>
      </c>
      <c r="AQ22" s="147">
        <f t="shared" si="3"/>
        <v>7500</v>
      </c>
      <c r="AS22" s="147">
        <f t="shared" si="4"/>
        <v>0</v>
      </c>
      <c r="AT22" s="147">
        <f t="shared" si="5"/>
        <v>0</v>
      </c>
      <c r="AU22" s="147">
        <f t="shared" si="6"/>
        <v>0</v>
      </c>
      <c r="AV22" s="147">
        <f t="shared" si="7"/>
        <v>0</v>
      </c>
      <c r="AW22" s="147">
        <f t="shared" si="8"/>
        <v>0</v>
      </c>
      <c r="AX22" s="147">
        <f t="shared" si="9"/>
        <v>0</v>
      </c>
      <c r="AY22" s="147">
        <f t="shared" si="10"/>
        <v>0</v>
      </c>
      <c r="AZ22" s="147">
        <f t="shared" si="11"/>
        <v>0</v>
      </c>
      <c r="BA22" s="147">
        <f t="shared" si="12"/>
        <v>0</v>
      </c>
      <c r="BB22" s="147">
        <f t="shared" si="13"/>
        <v>15000</v>
      </c>
      <c r="BC22" s="147">
        <f t="shared" si="14"/>
        <v>22500</v>
      </c>
      <c r="BD22" s="147">
        <f t="shared" si="15"/>
        <v>22500</v>
      </c>
      <c r="BF22" s="196">
        <f t="shared" si="16"/>
        <v>0</v>
      </c>
      <c r="BG22" s="196">
        <f t="shared" si="17"/>
        <v>0</v>
      </c>
      <c r="BH22" s="196">
        <f t="shared" si="18"/>
        <v>60000</v>
      </c>
    </row>
    <row r="23" spans="2:60">
      <c r="C23" s="195"/>
      <c r="D23" s="493" t="s">
        <v>136</v>
      </c>
      <c r="E23" s="199">
        <v>90000</v>
      </c>
      <c r="F23" s="494">
        <v>44805</v>
      </c>
      <c r="G23" s="197"/>
      <c r="H23" s="147">
        <f t="shared" si="0"/>
        <v>0</v>
      </c>
      <c r="I23" s="147">
        <f t="shared" si="0"/>
        <v>0</v>
      </c>
      <c r="J23" s="147">
        <f t="shared" si="0"/>
        <v>0</v>
      </c>
      <c r="K23" s="147">
        <f t="shared" si="0"/>
        <v>0</v>
      </c>
      <c r="L23" s="147">
        <f t="shared" si="0"/>
        <v>0</v>
      </c>
      <c r="M23" s="147">
        <f t="shared" si="0"/>
        <v>0</v>
      </c>
      <c r="N23" s="147">
        <f t="shared" si="0"/>
        <v>0</v>
      </c>
      <c r="O23" s="147">
        <f t="shared" si="0"/>
        <v>0</v>
      </c>
      <c r="P23" s="147">
        <f t="shared" si="0"/>
        <v>0</v>
      </c>
      <c r="Q23" s="147">
        <f t="shared" si="0"/>
        <v>0</v>
      </c>
      <c r="R23" s="147">
        <f t="shared" si="1"/>
        <v>0</v>
      </c>
      <c r="S23" s="147">
        <f t="shared" si="1"/>
        <v>0</v>
      </c>
      <c r="T23" s="147">
        <f t="shared" si="1"/>
        <v>0</v>
      </c>
      <c r="U23" s="147">
        <f t="shared" si="1"/>
        <v>0</v>
      </c>
      <c r="V23" s="147">
        <f t="shared" si="1"/>
        <v>0</v>
      </c>
      <c r="W23" s="147">
        <f t="shared" si="1"/>
        <v>0</v>
      </c>
      <c r="X23" s="147">
        <f t="shared" si="1"/>
        <v>0</v>
      </c>
      <c r="Y23" s="147">
        <f t="shared" si="1"/>
        <v>0</v>
      </c>
      <c r="Z23" s="147">
        <f t="shared" si="1"/>
        <v>0</v>
      </c>
      <c r="AA23" s="147">
        <f t="shared" si="1"/>
        <v>0</v>
      </c>
      <c r="AB23" s="147">
        <f t="shared" si="2"/>
        <v>0</v>
      </c>
      <c r="AC23" s="147">
        <f t="shared" si="2"/>
        <v>0</v>
      </c>
      <c r="AD23" s="147">
        <f t="shared" si="2"/>
        <v>0</v>
      </c>
      <c r="AE23" s="147">
        <f t="shared" si="2"/>
        <v>0</v>
      </c>
      <c r="AF23" s="147">
        <f t="shared" si="2"/>
        <v>0</v>
      </c>
      <c r="AG23" s="147">
        <f t="shared" si="2"/>
        <v>0</v>
      </c>
      <c r="AH23" s="147">
        <f t="shared" si="2"/>
        <v>0</v>
      </c>
      <c r="AI23" s="147">
        <f t="shared" si="2"/>
        <v>0</v>
      </c>
      <c r="AJ23" s="147">
        <f t="shared" si="2"/>
        <v>0</v>
      </c>
      <c r="AK23" s="147">
        <f t="shared" si="2"/>
        <v>0</v>
      </c>
      <c r="AL23" s="147">
        <f t="shared" si="3"/>
        <v>0</v>
      </c>
      <c r="AM23" s="147">
        <f t="shared" si="3"/>
        <v>0</v>
      </c>
      <c r="AN23" s="147">
        <f t="shared" si="3"/>
        <v>7500</v>
      </c>
      <c r="AO23" s="147">
        <f t="shared" si="3"/>
        <v>7500</v>
      </c>
      <c r="AP23" s="147">
        <f t="shared" si="3"/>
        <v>7500</v>
      </c>
      <c r="AQ23" s="147">
        <f t="shared" si="3"/>
        <v>7500</v>
      </c>
      <c r="AS23" s="147">
        <f t="shared" si="4"/>
        <v>0</v>
      </c>
      <c r="AT23" s="147">
        <f t="shared" si="5"/>
        <v>0</v>
      </c>
      <c r="AU23" s="147">
        <f t="shared" si="6"/>
        <v>0</v>
      </c>
      <c r="AV23" s="147">
        <f t="shared" si="7"/>
        <v>0</v>
      </c>
      <c r="AW23" s="147">
        <f t="shared" si="8"/>
        <v>0</v>
      </c>
      <c r="AX23" s="147">
        <f t="shared" si="9"/>
        <v>0</v>
      </c>
      <c r="AY23" s="147">
        <f t="shared" si="10"/>
        <v>0</v>
      </c>
      <c r="AZ23" s="147">
        <f t="shared" si="11"/>
        <v>0</v>
      </c>
      <c r="BA23" s="147">
        <f t="shared" si="12"/>
        <v>0</v>
      </c>
      <c r="BB23" s="147">
        <f t="shared" si="13"/>
        <v>0</v>
      </c>
      <c r="BC23" s="147">
        <f t="shared" si="14"/>
        <v>7500</v>
      </c>
      <c r="BD23" s="147">
        <f t="shared" si="15"/>
        <v>22500</v>
      </c>
      <c r="BF23" s="196">
        <f t="shared" si="16"/>
        <v>0</v>
      </c>
      <c r="BG23" s="196">
        <f t="shared" si="17"/>
        <v>0</v>
      </c>
      <c r="BH23" s="196">
        <f t="shared" si="18"/>
        <v>30000</v>
      </c>
    </row>
    <row r="24" spans="2:60">
      <c r="C24" s="195"/>
      <c r="D24" s="200" t="s">
        <v>118</v>
      </c>
      <c r="E24" s="199"/>
      <c r="F24" s="198"/>
      <c r="G24" s="197"/>
      <c r="H24" s="147">
        <f t="shared" si="0"/>
        <v>0</v>
      </c>
      <c r="I24" s="147">
        <f t="shared" si="0"/>
        <v>0</v>
      </c>
      <c r="J24" s="147">
        <f t="shared" si="0"/>
        <v>0</v>
      </c>
      <c r="K24" s="147">
        <f t="shared" si="0"/>
        <v>0</v>
      </c>
      <c r="L24" s="147">
        <f t="shared" si="0"/>
        <v>0</v>
      </c>
      <c r="M24" s="147">
        <f t="shared" si="0"/>
        <v>0</v>
      </c>
      <c r="N24" s="147">
        <f t="shared" si="0"/>
        <v>0</v>
      </c>
      <c r="O24" s="147">
        <f t="shared" si="0"/>
        <v>0</v>
      </c>
      <c r="P24" s="147">
        <f t="shared" si="0"/>
        <v>0</v>
      </c>
      <c r="Q24" s="147">
        <f t="shared" si="0"/>
        <v>0</v>
      </c>
      <c r="R24" s="147">
        <f t="shared" si="1"/>
        <v>0</v>
      </c>
      <c r="S24" s="147">
        <f t="shared" si="1"/>
        <v>0</v>
      </c>
      <c r="T24" s="147">
        <f t="shared" si="1"/>
        <v>0</v>
      </c>
      <c r="U24" s="147">
        <f t="shared" si="1"/>
        <v>0</v>
      </c>
      <c r="V24" s="147">
        <f t="shared" si="1"/>
        <v>0</v>
      </c>
      <c r="W24" s="147">
        <f t="shared" si="1"/>
        <v>0</v>
      </c>
      <c r="X24" s="147">
        <f t="shared" si="1"/>
        <v>0</v>
      </c>
      <c r="Y24" s="147">
        <f t="shared" si="1"/>
        <v>0</v>
      </c>
      <c r="Z24" s="147">
        <f t="shared" si="1"/>
        <v>0</v>
      </c>
      <c r="AA24" s="147">
        <f t="shared" si="1"/>
        <v>0</v>
      </c>
      <c r="AB24" s="147">
        <f t="shared" si="2"/>
        <v>0</v>
      </c>
      <c r="AC24" s="147">
        <f t="shared" si="2"/>
        <v>0</v>
      </c>
      <c r="AD24" s="147">
        <f t="shared" si="2"/>
        <v>0</v>
      </c>
      <c r="AE24" s="147">
        <f t="shared" si="2"/>
        <v>0</v>
      </c>
      <c r="AF24" s="147">
        <f t="shared" si="2"/>
        <v>0</v>
      </c>
      <c r="AG24" s="147">
        <f t="shared" si="2"/>
        <v>0</v>
      </c>
      <c r="AH24" s="147">
        <f t="shared" si="2"/>
        <v>0</v>
      </c>
      <c r="AI24" s="147">
        <f t="shared" si="2"/>
        <v>0</v>
      </c>
      <c r="AJ24" s="147">
        <f t="shared" si="2"/>
        <v>0</v>
      </c>
      <c r="AK24" s="147">
        <f t="shared" si="2"/>
        <v>0</v>
      </c>
      <c r="AL24" s="147">
        <f t="shared" si="3"/>
        <v>0</v>
      </c>
      <c r="AM24" s="147">
        <f t="shared" si="3"/>
        <v>0</v>
      </c>
      <c r="AN24" s="147">
        <f t="shared" si="3"/>
        <v>0</v>
      </c>
      <c r="AO24" s="147">
        <f t="shared" si="3"/>
        <v>0</v>
      </c>
      <c r="AP24" s="147">
        <f t="shared" si="3"/>
        <v>0</v>
      </c>
      <c r="AQ24" s="147">
        <f t="shared" si="3"/>
        <v>0</v>
      </c>
      <c r="AS24" s="147">
        <f t="shared" si="4"/>
        <v>0</v>
      </c>
      <c r="AT24" s="147">
        <f t="shared" si="5"/>
        <v>0</v>
      </c>
      <c r="AU24" s="147">
        <f t="shared" si="6"/>
        <v>0</v>
      </c>
      <c r="AV24" s="147">
        <f t="shared" si="7"/>
        <v>0</v>
      </c>
      <c r="AW24" s="147">
        <f t="shared" si="8"/>
        <v>0</v>
      </c>
      <c r="AX24" s="147">
        <f t="shared" si="9"/>
        <v>0</v>
      </c>
      <c r="AY24" s="147">
        <f t="shared" si="10"/>
        <v>0</v>
      </c>
      <c r="AZ24" s="147">
        <f t="shared" si="11"/>
        <v>0</v>
      </c>
      <c r="BA24" s="147">
        <f t="shared" si="12"/>
        <v>0</v>
      </c>
      <c r="BB24" s="147">
        <f t="shared" si="13"/>
        <v>0</v>
      </c>
      <c r="BC24" s="147">
        <f t="shared" si="14"/>
        <v>0</v>
      </c>
      <c r="BD24" s="147">
        <f t="shared" si="15"/>
        <v>0</v>
      </c>
      <c r="BF24" s="196">
        <f t="shared" si="16"/>
        <v>0</v>
      </c>
      <c r="BG24" s="196">
        <f t="shared" si="17"/>
        <v>0</v>
      </c>
      <c r="BH24" s="196">
        <f t="shared" si="18"/>
        <v>0</v>
      </c>
    </row>
    <row r="25" spans="2:60">
      <c r="C25" s="195"/>
      <c r="D25" s="200" t="s">
        <v>118</v>
      </c>
      <c r="E25" s="199"/>
      <c r="F25" s="198"/>
      <c r="G25" s="197"/>
      <c r="H25" s="147">
        <f t="shared" si="0"/>
        <v>0</v>
      </c>
      <c r="I25" s="147">
        <f t="shared" si="0"/>
        <v>0</v>
      </c>
      <c r="J25" s="147">
        <f t="shared" si="0"/>
        <v>0</v>
      </c>
      <c r="K25" s="147">
        <f t="shared" si="0"/>
        <v>0</v>
      </c>
      <c r="L25" s="147">
        <f t="shared" si="0"/>
        <v>0</v>
      </c>
      <c r="M25" s="147">
        <f t="shared" si="0"/>
        <v>0</v>
      </c>
      <c r="N25" s="147">
        <f t="shared" si="0"/>
        <v>0</v>
      </c>
      <c r="O25" s="147">
        <f t="shared" si="0"/>
        <v>0</v>
      </c>
      <c r="P25" s="147">
        <f t="shared" si="0"/>
        <v>0</v>
      </c>
      <c r="Q25" s="147">
        <f t="shared" si="0"/>
        <v>0</v>
      </c>
      <c r="R25" s="147">
        <f t="shared" si="1"/>
        <v>0</v>
      </c>
      <c r="S25" s="147">
        <f t="shared" si="1"/>
        <v>0</v>
      </c>
      <c r="T25" s="147">
        <f t="shared" si="1"/>
        <v>0</v>
      </c>
      <c r="U25" s="147">
        <f t="shared" si="1"/>
        <v>0</v>
      </c>
      <c r="V25" s="147">
        <f t="shared" si="1"/>
        <v>0</v>
      </c>
      <c r="W25" s="147">
        <f t="shared" si="1"/>
        <v>0</v>
      </c>
      <c r="X25" s="147">
        <f t="shared" si="1"/>
        <v>0</v>
      </c>
      <c r="Y25" s="147">
        <f t="shared" si="1"/>
        <v>0</v>
      </c>
      <c r="Z25" s="147">
        <f t="shared" si="1"/>
        <v>0</v>
      </c>
      <c r="AA25" s="147">
        <f t="shared" si="1"/>
        <v>0</v>
      </c>
      <c r="AB25" s="147">
        <f t="shared" si="2"/>
        <v>0</v>
      </c>
      <c r="AC25" s="147">
        <f t="shared" si="2"/>
        <v>0</v>
      </c>
      <c r="AD25" s="147">
        <f t="shared" si="2"/>
        <v>0</v>
      </c>
      <c r="AE25" s="147">
        <f t="shared" si="2"/>
        <v>0</v>
      </c>
      <c r="AF25" s="147">
        <f t="shared" si="2"/>
        <v>0</v>
      </c>
      <c r="AG25" s="147">
        <f t="shared" si="2"/>
        <v>0</v>
      </c>
      <c r="AH25" s="147">
        <f t="shared" si="2"/>
        <v>0</v>
      </c>
      <c r="AI25" s="147">
        <f t="shared" si="2"/>
        <v>0</v>
      </c>
      <c r="AJ25" s="147">
        <f t="shared" si="2"/>
        <v>0</v>
      </c>
      <c r="AK25" s="147">
        <f t="shared" si="2"/>
        <v>0</v>
      </c>
      <c r="AL25" s="147">
        <f t="shared" si="3"/>
        <v>0</v>
      </c>
      <c r="AM25" s="147">
        <f t="shared" si="3"/>
        <v>0</v>
      </c>
      <c r="AN25" s="147">
        <f t="shared" si="3"/>
        <v>0</v>
      </c>
      <c r="AO25" s="147">
        <f t="shared" si="3"/>
        <v>0</v>
      </c>
      <c r="AP25" s="147">
        <f t="shared" si="3"/>
        <v>0</v>
      </c>
      <c r="AQ25" s="147">
        <f t="shared" si="3"/>
        <v>0</v>
      </c>
      <c r="AS25" s="147">
        <f t="shared" si="4"/>
        <v>0</v>
      </c>
      <c r="AT25" s="147">
        <f t="shared" si="5"/>
        <v>0</v>
      </c>
      <c r="AU25" s="147">
        <f t="shared" si="6"/>
        <v>0</v>
      </c>
      <c r="AV25" s="147">
        <f t="shared" si="7"/>
        <v>0</v>
      </c>
      <c r="AW25" s="147">
        <f t="shared" si="8"/>
        <v>0</v>
      </c>
      <c r="AX25" s="147">
        <f t="shared" si="9"/>
        <v>0</v>
      </c>
      <c r="AY25" s="147">
        <f t="shared" si="10"/>
        <v>0</v>
      </c>
      <c r="AZ25" s="147">
        <f t="shared" si="11"/>
        <v>0</v>
      </c>
      <c r="BA25" s="147">
        <f t="shared" si="12"/>
        <v>0</v>
      </c>
      <c r="BB25" s="147">
        <f t="shared" si="13"/>
        <v>0</v>
      </c>
      <c r="BC25" s="147">
        <f t="shared" si="14"/>
        <v>0</v>
      </c>
      <c r="BD25" s="147">
        <f t="shared" si="15"/>
        <v>0</v>
      </c>
      <c r="BF25" s="196">
        <f t="shared" si="16"/>
        <v>0</v>
      </c>
      <c r="BG25" s="196">
        <f t="shared" si="17"/>
        <v>0</v>
      </c>
      <c r="BH25" s="196">
        <f t="shared" si="18"/>
        <v>0</v>
      </c>
    </row>
    <row r="26" spans="2:60" ht="6.75" customHeight="1">
      <c r="C26" s="195"/>
      <c r="D26" s="200"/>
      <c r="E26" s="194"/>
      <c r="F26" s="193"/>
      <c r="G26" s="193"/>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S26" s="192"/>
      <c r="AT26" s="192"/>
      <c r="AU26" s="192"/>
      <c r="AV26" s="192"/>
      <c r="AW26" s="192"/>
      <c r="AX26" s="192"/>
      <c r="AY26" s="192"/>
      <c r="AZ26" s="192"/>
      <c r="BA26" s="147"/>
      <c r="BB26" s="147"/>
      <c r="BC26" s="147"/>
      <c r="BD26" s="147"/>
      <c r="BF26" s="196"/>
      <c r="BG26" s="149"/>
      <c r="BH26" s="196"/>
    </row>
    <row r="27" spans="2:60" s="32" customFormat="1">
      <c r="B27" s="530" t="str">
        <f>"TOTAL "&amp;B10</f>
        <v>TOTAL SALES</v>
      </c>
      <c r="C27" s="530"/>
      <c r="D27" s="185" t="s">
        <v>116</v>
      </c>
      <c r="E27" s="186"/>
      <c r="F27" s="185"/>
      <c r="G27" s="185"/>
      <c r="H27" s="191">
        <f t="shared" ref="H27:AQ27" si="19">COUNTIF(H12:H26,"&gt;0")</f>
        <v>1</v>
      </c>
      <c r="I27" s="191">
        <f t="shared" si="19"/>
        <v>3</v>
      </c>
      <c r="J27" s="191">
        <f t="shared" si="19"/>
        <v>3</v>
      </c>
      <c r="K27" s="191">
        <f t="shared" si="19"/>
        <v>3</v>
      </c>
      <c r="L27" s="191">
        <f t="shared" si="19"/>
        <v>4</v>
      </c>
      <c r="M27" s="191">
        <f t="shared" si="19"/>
        <v>5</v>
      </c>
      <c r="N27" s="191">
        <f t="shared" si="19"/>
        <v>5</v>
      </c>
      <c r="O27" s="191">
        <f t="shared" si="19"/>
        <v>5</v>
      </c>
      <c r="P27" s="191">
        <f t="shared" si="19"/>
        <v>5</v>
      </c>
      <c r="Q27" s="191">
        <f t="shared" si="19"/>
        <v>5</v>
      </c>
      <c r="R27" s="191">
        <f t="shared" si="19"/>
        <v>6</v>
      </c>
      <c r="S27" s="191">
        <f t="shared" si="19"/>
        <v>6</v>
      </c>
      <c r="T27" s="191">
        <f t="shared" si="19"/>
        <v>6</v>
      </c>
      <c r="U27" s="191">
        <f t="shared" si="19"/>
        <v>6</v>
      </c>
      <c r="V27" s="191">
        <f t="shared" si="19"/>
        <v>6</v>
      </c>
      <c r="W27" s="191">
        <f t="shared" si="19"/>
        <v>7</v>
      </c>
      <c r="X27" s="191">
        <f t="shared" si="19"/>
        <v>7</v>
      </c>
      <c r="Y27" s="191">
        <f t="shared" si="19"/>
        <v>7</v>
      </c>
      <c r="Z27" s="191">
        <f t="shared" si="19"/>
        <v>8</v>
      </c>
      <c r="AA27" s="191">
        <f t="shared" si="19"/>
        <v>8</v>
      </c>
      <c r="AB27" s="191">
        <f t="shared" si="19"/>
        <v>8</v>
      </c>
      <c r="AC27" s="191">
        <f t="shared" si="19"/>
        <v>8</v>
      </c>
      <c r="AD27" s="191">
        <f t="shared" si="19"/>
        <v>8</v>
      </c>
      <c r="AE27" s="191">
        <f t="shared" si="19"/>
        <v>9</v>
      </c>
      <c r="AF27" s="191">
        <f t="shared" si="19"/>
        <v>9</v>
      </c>
      <c r="AG27" s="191">
        <f t="shared" si="19"/>
        <v>9</v>
      </c>
      <c r="AH27" s="191">
        <f t="shared" si="19"/>
        <v>9</v>
      </c>
      <c r="AI27" s="191">
        <f t="shared" si="19"/>
        <v>10</v>
      </c>
      <c r="AJ27" s="191">
        <f t="shared" si="19"/>
        <v>11</v>
      </c>
      <c r="AK27" s="191">
        <f t="shared" si="19"/>
        <v>11</v>
      </c>
      <c r="AL27" s="191">
        <f t="shared" si="19"/>
        <v>11</v>
      </c>
      <c r="AM27" s="191">
        <f t="shared" si="19"/>
        <v>11</v>
      </c>
      <c r="AN27" s="191">
        <f t="shared" si="19"/>
        <v>12</v>
      </c>
      <c r="AO27" s="191">
        <f t="shared" si="19"/>
        <v>12</v>
      </c>
      <c r="AP27" s="191">
        <f t="shared" si="19"/>
        <v>12</v>
      </c>
      <c r="AQ27" s="191">
        <f t="shared" si="19"/>
        <v>12</v>
      </c>
      <c r="AS27" s="191">
        <f t="shared" ref="AS27:BD27" si="20">COUNTIF(AS12:AS26,"&gt;0")</f>
        <v>3</v>
      </c>
      <c r="AT27" s="191">
        <f t="shared" si="20"/>
        <v>5</v>
      </c>
      <c r="AU27" s="191">
        <f t="shared" si="20"/>
        <v>5</v>
      </c>
      <c r="AV27" s="191">
        <f t="shared" si="20"/>
        <v>6</v>
      </c>
      <c r="AW27" s="191">
        <f t="shared" si="20"/>
        <v>6</v>
      </c>
      <c r="AX27" s="191">
        <f t="shared" si="20"/>
        <v>7</v>
      </c>
      <c r="AY27" s="191">
        <f t="shared" si="20"/>
        <v>8</v>
      </c>
      <c r="AZ27" s="191">
        <f t="shared" si="20"/>
        <v>9</v>
      </c>
      <c r="BA27" s="191">
        <f t="shared" si="20"/>
        <v>9</v>
      </c>
      <c r="BB27" s="191">
        <f t="shared" si="20"/>
        <v>11</v>
      </c>
      <c r="BC27" s="191">
        <f t="shared" si="20"/>
        <v>12</v>
      </c>
      <c r="BD27" s="191">
        <f t="shared" si="20"/>
        <v>12</v>
      </c>
      <c r="BF27" s="191">
        <f>AV27</f>
        <v>6</v>
      </c>
      <c r="BG27" s="191">
        <f>AZ27</f>
        <v>9</v>
      </c>
      <c r="BH27" s="191">
        <f>BD27</f>
        <v>12</v>
      </c>
    </row>
    <row r="28" spans="2:60" s="32" customFormat="1">
      <c r="B28" s="531"/>
      <c r="C28" s="531"/>
      <c r="D28" s="21" t="s">
        <v>70</v>
      </c>
      <c r="E28" s="81"/>
      <c r="F28" s="21"/>
      <c r="G28" s="21"/>
      <c r="H28" s="189">
        <f t="shared" ref="H28:AQ28" si="21">SUM(H12:H26)</f>
        <v>7500</v>
      </c>
      <c r="I28" s="189">
        <f t="shared" si="21"/>
        <v>21250</v>
      </c>
      <c r="J28" s="189">
        <f t="shared" si="21"/>
        <v>21250</v>
      </c>
      <c r="K28" s="189">
        <f t="shared" si="21"/>
        <v>21250</v>
      </c>
      <c r="L28" s="189">
        <f t="shared" si="21"/>
        <v>27916.666666666668</v>
      </c>
      <c r="M28" s="189">
        <f t="shared" si="21"/>
        <v>37916.666666666664</v>
      </c>
      <c r="N28" s="189">
        <f t="shared" si="21"/>
        <v>37916.666666666664</v>
      </c>
      <c r="O28" s="189">
        <f t="shared" si="21"/>
        <v>37916.666666666664</v>
      </c>
      <c r="P28" s="189">
        <f t="shared" si="21"/>
        <v>37916.666666666664</v>
      </c>
      <c r="Q28" s="189">
        <f t="shared" si="21"/>
        <v>37916.666666666664</v>
      </c>
      <c r="R28" s="189">
        <f t="shared" si="21"/>
        <v>42083.333333333336</v>
      </c>
      <c r="S28" s="189">
        <f t="shared" si="21"/>
        <v>42083.333333333336</v>
      </c>
      <c r="T28" s="189">
        <f t="shared" si="21"/>
        <v>42308.333333333336</v>
      </c>
      <c r="U28" s="189">
        <f t="shared" si="21"/>
        <v>42720.833333333336</v>
      </c>
      <c r="V28" s="189">
        <f t="shared" si="21"/>
        <v>42720.833333333336</v>
      </c>
      <c r="W28" s="189">
        <f t="shared" si="21"/>
        <v>48970.833333333336</v>
      </c>
      <c r="X28" s="189">
        <f t="shared" si="21"/>
        <v>49170.833333333336</v>
      </c>
      <c r="Y28" s="189">
        <f t="shared" si="21"/>
        <v>49470.833333333336</v>
      </c>
      <c r="Z28" s="189">
        <f t="shared" si="21"/>
        <v>56137.5</v>
      </c>
      <c r="AA28" s="189">
        <f t="shared" si="21"/>
        <v>56137.5</v>
      </c>
      <c r="AB28" s="189">
        <f t="shared" si="21"/>
        <v>56137.5</v>
      </c>
      <c r="AC28" s="189">
        <f t="shared" si="21"/>
        <v>56137.5</v>
      </c>
      <c r="AD28" s="189">
        <f t="shared" si="21"/>
        <v>56262.5</v>
      </c>
      <c r="AE28" s="189">
        <f t="shared" si="21"/>
        <v>60429.166666666664</v>
      </c>
      <c r="AF28" s="189">
        <f t="shared" si="21"/>
        <v>60429.166666666664</v>
      </c>
      <c r="AG28" s="189">
        <f t="shared" si="21"/>
        <v>60429.166666666664</v>
      </c>
      <c r="AH28" s="189">
        <f t="shared" si="21"/>
        <v>60429.166666666664</v>
      </c>
      <c r="AI28" s="189">
        <f t="shared" si="21"/>
        <v>68116.666666666657</v>
      </c>
      <c r="AJ28" s="189">
        <f t="shared" si="21"/>
        <v>75616.666666666657</v>
      </c>
      <c r="AK28" s="189">
        <f t="shared" si="21"/>
        <v>75616.666666666657</v>
      </c>
      <c r="AL28" s="189">
        <f t="shared" si="21"/>
        <v>75816.666666666657</v>
      </c>
      <c r="AM28" s="189">
        <f t="shared" si="21"/>
        <v>75816.666666666657</v>
      </c>
      <c r="AN28" s="189">
        <f t="shared" si="21"/>
        <v>83316.666666666657</v>
      </c>
      <c r="AO28" s="189">
        <f t="shared" si="21"/>
        <v>83316.666666666657</v>
      </c>
      <c r="AP28" s="189">
        <f t="shared" si="21"/>
        <v>83316.666666666657</v>
      </c>
      <c r="AQ28" s="189">
        <f t="shared" si="21"/>
        <v>83441.666666666657</v>
      </c>
      <c r="AS28" s="189">
        <f t="shared" ref="AS28:BD28" si="22">SUM(AS12:AS26)</f>
        <v>50000</v>
      </c>
      <c r="AT28" s="189">
        <f t="shared" si="22"/>
        <v>87083.333333333328</v>
      </c>
      <c r="AU28" s="189">
        <f t="shared" si="22"/>
        <v>113750</v>
      </c>
      <c r="AV28" s="189">
        <f t="shared" si="22"/>
        <v>122083.33333333333</v>
      </c>
      <c r="AW28" s="189">
        <f t="shared" si="22"/>
        <v>127750</v>
      </c>
      <c r="AX28" s="189">
        <f t="shared" si="22"/>
        <v>147612.5</v>
      </c>
      <c r="AY28" s="189">
        <f t="shared" si="22"/>
        <v>168412.5</v>
      </c>
      <c r="AZ28" s="189">
        <f t="shared" si="22"/>
        <v>172829.16666666666</v>
      </c>
      <c r="BA28" s="189">
        <f t="shared" si="22"/>
        <v>181287.5</v>
      </c>
      <c r="BB28" s="189">
        <f t="shared" si="22"/>
        <v>219350</v>
      </c>
      <c r="BC28" s="189">
        <f t="shared" si="22"/>
        <v>234950</v>
      </c>
      <c r="BD28" s="189">
        <f t="shared" si="22"/>
        <v>250075</v>
      </c>
      <c r="BF28" s="189">
        <f>SUM(BF12:BF26)</f>
        <v>372916.66666666669</v>
      </c>
      <c r="BG28" s="189">
        <f>SUM(BG12:BG26)</f>
        <v>616604.16666666674</v>
      </c>
      <c r="BH28" s="189">
        <f>SUM(BH12:BH26)</f>
        <v>885662.5</v>
      </c>
    </row>
    <row r="29" spans="2:60" s="32" customFormat="1">
      <c r="B29" s="531"/>
      <c r="C29" s="531"/>
      <c r="D29" s="21" t="s">
        <v>115</v>
      </c>
      <c r="E29" s="190"/>
      <c r="F29" s="21"/>
      <c r="G29" s="21"/>
      <c r="H29" s="189">
        <f t="shared" ref="H29:AQ29" si="23">H28*$C$6</f>
        <v>750</v>
      </c>
      <c r="I29" s="189">
        <f t="shared" si="23"/>
        <v>2125</v>
      </c>
      <c r="J29" s="189">
        <f t="shared" si="23"/>
        <v>2125</v>
      </c>
      <c r="K29" s="189">
        <f t="shared" si="23"/>
        <v>2125</v>
      </c>
      <c r="L29" s="189">
        <f t="shared" si="23"/>
        <v>2791.666666666667</v>
      </c>
      <c r="M29" s="189">
        <f t="shared" si="23"/>
        <v>3791.6666666666665</v>
      </c>
      <c r="N29" s="189">
        <f t="shared" si="23"/>
        <v>3791.6666666666665</v>
      </c>
      <c r="O29" s="189">
        <f t="shared" si="23"/>
        <v>3791.6666666666665</v>
      </c>
      <c r="P29" s="189">
        <f t="shared" si="23"/>
        <v>3791.6666666666665</v>
      </c>
      <c r="Q29" s="189">
        <f t="shared" si="23"/>
        <v>3791.6666666666665</v>
      </c>
      <c r="R29" s="189">
        <f t="shared" si="23"/>
        <v>4208.3333333333339</v>
      </c>
      <c r="S29" s="189">
        <f t="shared" si="23"/>
        <v>4208.3333333333339</v>
      </c>
      <c r="T29" s="189">
        <f t="shared" si="23"/>
        <v>4230.8333333333339</v>
      </c>
      <c r="U29" s="189">
        <f t="shared" si="23"/>
        <v>4272.0833333333339</v>
      </c>
      <c r="V29" s="189">
        <f t="shared" si="23"/>
        <v>4272.0833333333339</v>
      </c>
      <c r="W29" s="189">
        <f t="shared" si="23"/>
        <v>4897.0833333333339</v>
      </c>
      <c r="X29" s="189">
        <f t="shared" si="23"/>
        <v>4917.0833333333339</v>
      </c>
      <c r="Y29" s="189">
        <f t="shared" si="23"/>
        <v>4947.0833333333339</v>
      </c>
      <c r="Z29" s="189">
        <f t="shared" si="23"/>
        <v>5613.75</v>
      </c>
      <c r="AA29" s="189">
        <f t="shared" si="23"/>
        <v>5613.75</v>
      </c>
      <c r="AB29" s="189">
        <f t="shared" si="23"/>
        <v>5613.75</v>
      </c>
      <c r="AC29" s="189">
        <f t="shared" si="23"/>
        <v>5613.75</v>
      </c>
      <c r="AD29" s="189">
        <f t="shared" si="23"/>
        <v>5626.25</v>
      </c>
      <c r="AE29" s="189">
        <f t="shared" si="23"/>
        <v>6042.916666666667</v>
      </c>
      <c r="AF29" s="189">
        <f t="shared" si="23"/>
        <v>6042.916666666667</v>
      </c>
      <c r="AG29" s="189">
        <f t="shared" si="23"/>
        <v>6042.916666666667</v>
      </c>
      <c r="AH29" s="189">
        <f t="shared" si="23"/>
        <v>6042.916666666667</v>
      </c>
      <c r="AI29" s="189">
        <f t="shared" si="23"/>
        <v>6811.6666666666661</v>
      </c>
      <c r="AJ29" s="189">
        <f t="shared" si="23"/>
        <v>7561.6666666666661</v>
      </c>
      <c r="AK29" s="189">
        <f t="shared" si="23"/>
        <v>7561.6666666666661</v>
      </c>
      <c r="AL29" s="189">
        <f t="shared" si="23"/>
        <v>7581.6666666666661</v>
      </c>
      <c r="AM29" s="189">
        <f t="shared" si="23"/>
        <v>7581.6666666666661</v>
      </c>
      <c r="AN29" s="189">
        <f t="shared" si="23"/>
        <v>8331.6666666666661</v>
      </c>
      <c r="AO29" s="189">
        <f t="shared" si="23"/>
        <v>8331.6666666666661</v>
      </c>
      <c r="AP29" s="189">
        <f t="shared" si="23"/>
        <v>8331.6666666666661</v>
      </c>
      <c r="AQ29" s="189">
        <f t="shared" si="23"/>
        <v>8344.1666666666661</v>
      </c>
      <c r="AS29" s="189">
        <f t="shared" ref="AS29:BD29" si="24">AS28*$C$6</f>
        <v>5000</v>
      </c>
      <c r="AT29" s="189">
        <f t="shared" si="24"/>
        <v>8708.3333333333339</v>
      </c>
      <c r="AU29" s="189">
        <f t="shared" si="24"/>
        <v>11375</v>
      </c>
      <c r="AV29" s="189">
        <f t="shared" si="24"/>
        <v>12208.333333333334</v>
      </c>
      <c r="AW29" s="189">
        <f t="shared" si="24"/>
        <v>12775</v>
      </c>
      <c r="AX29" s="189">
        <f t="shared" si="24"/>
        <v>14761.25</v>
      </c>
      <c r="AY29" s="189">
        <f t="shared" si="24"/>
        <v>16841.25</v>
      </c>
      <c r="AZ29" s="189">
        <f t="shared" si="24"/>
        <v>17282.916666666668</v>
      </c>
      <c r="BA29" s="189">
        <f t="shared" si="24"/>
        <v>18128.75</v>
      </c>
      <c r="BB29" s="189">
        <f t="shared" si="24"/>
        <v>21935</v>
      </c>
      <c r="BC29" s="189">
        <f t="shared" si="24"/>
        <v>23495</v>
      </c>
      <c r="BD29" s="189">
        <f t="shared" si="24"/>
        <v>25007.5</v>
      </c>
      <c r="BF29" s="189">
        <f>BF28*$C$6</f>
        <v>37291.666666666672</v>
      </c>
      <c r="BG29" s="189">
        <f>BG28*$C$6</f>
        <v>61660.416666666679</v>
      </c>
      <c r="BH29" s="189">
        <f>BH28*$C$6</f>
        <v>88566.25</v>
      </c>
    </row>
    <row r="30" spans="2:60" s="32" customFormat="1">
      <c r="B30" s="531"/>
      <c r="C30" s="531"/>
      <c r="D30" s="21" t="s">
        <v>114</v>
      </c>
      <c r="E30" s="190"/>
      <c r="F30" s="21"/>
      <c r="G30" s="21"/>
      <c r="H30" s="189">
        <f t="shared" ref="H30:AQ30" si="25">H28*$C$5</f>
        <v>648.75</v>
      </c>
      <c r="I30" s="189">
        <f t="shared" si="25"/>
        <v>1838.1249999999998</v>
      </c>
      <c r="J30" s="189">
        <f t="shared" si="25"/>
        <v>1838.1249999999998</v>
      </c>
      <c r="K30" s="189">
        <f t="shared" si="25"/>
        <v>1838.1249999999998</v>
      </c>
      <c r="L30" s="189">
        <f t="shared" si="25"/>
        <v>2414.7916666666665</v>
      </c>
      <c r="M30" s="189">
        <f t="shared" si="25"/>
        <v>3279.7916666666661</v>
      </c>
      <c r="N30" s="189">
        <f t="shared" si="25"/>
        <v>3279.7916666666661</v>
      </c>
      <c r="O30" s="189">
        <f t="shared" si="25"/>
        <v>3279.7916666666661</v>
      </c>
      <c r="P30" s="189">
        <f t="shared" si="25"/>
        <v>3279.7916666666661</v>
      </c>
      <c r="Q30" s="189">
        <f t="shared" si="25"/>
        <v>3279.7916666666661</v>
      </c>
      <c r="R30" s="189">
        <f t="shared" si="25"/>
        <v>3640.2083333333335</v>
      </c>
      <c r="S30" s="189">
        <f t="shared" si="25"/>
        <v>3640.2083333333335</v>
      </c>
      <c r="T30" s="189">
        <f t="shared" si="25"/>
        <v>3659.6708333333331</v>
      </c>
      <c r="U30" s="189">
        <f t="shared" si="25"/>
        <v>3695.3520833333332</v>
      </c>
      <c r="V30" s="189">
        <f t="shared" si="25"/>
        <v>3695.3520833333332</v>
      </c>
      <c r="W30" s="189">
        <f t="shared" si="25"/>
        <v>4235.9770833333332</v>
      </c>
      <c r="X30" s="189">
        <f t="shared" si="25"/>
        <v>4253.2770833333334</v>
      </c>
      <c r="Y30" s="189">
        <f t="shared" si="25"/>
        <v>4279.2270833333332</v>
      </c>
      <c r="Z30" s="189">
        <f t="shared" si="25"/>
        <v>4855.8937499999993</v>
      </c>
      <c r="AA30" s="189">
        <f t="shared" si="25"/>
        <v>4855.8937499999993</v>
      </c>
      <c r="AB30" s="189">
        <f t="shared" si="25"/>
        <v>4855.8937499999993</v>
      </c>
      <c r="AC30" s="189">
        <f t="shared" si="25"/>
        <v>4855.8937499999993</v>
      </c>
      <c r="AD30" s="189">
        <f t="shared" si="25"/>
        <v>4866.7062499999993</v>
      </c>
      <c r="AE30" s="189">
        <f t="shared" si="25"/>
        <v>5227.1229166666662</v>
      </c>
      <c r="AF30" s="189">
        <f t="shared" si="25"/>
        <v>5227.1229166666662</v>
      </c>
      <c r="AG30" s="189">
        <f t="shared" si="25"/>
        <v>5227.1229166666662</v>
      </c>
      <c r="AH30" s="189">
        <f t="shared" si="25"/>
        <v>5227.1229166666662</v>
      </c>
      <c r="AI30" s="189">
        <f t="shared" si="25"/>
        <v>5892.0916666666653</v>
      </c>
      <c r="AJ30" s="189">
        <f t="shared" si="25"/>
        <v>6540.8416666666653</v>
      </c>
      <c r="AK30" s="189">
        <f t="shared" si="25"/>
        <v>6540.8416666666653</v>
      </c>
      <c r="AL30" s="189">
        <f t="shared" si="25"/>
        <v>6558.1416666666655</v>
      </c>
      <c r="AM30" s="189">
        <f t="shared" si="25"/>
        <v>6558.1416666666655</v>
      </c>
      <c r="AN30" s="189">
        <f t="shared" si="25"/>
        <v>7206.8916666666655</v>
      </c>
      <c r="AO30" s="189">
        <f t="shared" si="25"/>
        <v>7206.8916666666655</v>
      </c>
      <c r="AP30" s="189">
        <f t="shared" si="25"/>
        <v>7206.8916666666655</v>
      </c>
      <c r="AQ30" s="189">
        <f t="shared" si="25"/>
        <v>7217.7041666666655</v>
      </c>
      <c r="AS30" s="189">
        <f t="shared" ref="AS30:BD30" si="26">AS28*$C$5</f>
        <v>4325</v>
      </c>
      <c r="AT30" s="189">
        <f t="shared" si="26"/>
        <v>7532.7083333333321</v>
      </c>
      <c r="AU30" s="189">
        <f t="shared" si="26"/>
        <v>9839.375</v>
      </c>
      <c r="AV30" s="189">
        <f t="shared" si="26"/>
        <v>10560.208333333332</v>
      </c>
      <c r="AW30" s="189">
        <f t="shared" si="26"/>
        <v>11050.375</v>
      </c>
      <c r="AX30" s="189">
        <f t="shared" si="26"/>
        <v>12768.481249999999</v>
      </c>
      <c r="AY30" s="189">
        <f t="shared" si="26"/>
        <v>14567.68125</v>
      </c>
      <c r="AZ30" s="189">
        <f t="shared" si="26"/>
        <v>14949.722916666664</v>
      </c>
      <c r="BA30" s="189">
        <f t="shared" si="26"/>
        <v>15681.36875</v>
      </c>
      <c r="BB30" s="189">
        <f t="shared" si="26"/>
        <v>18973.774999999998</v>
      </c>
      <c r="BC30" s="189">
        <f t="shared" si="26"/>
        <v>20323.174999999999</v>
      </c>
      <c r="BD30" s="189">
        <f t="shared" si="26"/>
        <v>21631.487499999999</v>
      </c>
      <c r="BF30" s="189">
        <f>BF28*$C$5</f>
        <v>32257.291666666664</v>
      </c>
      <c r="BG30" s="189">
        <f>BG28*$C$5</f>
        <v>53336.260416666672</v>
      </c>
      <c r="BH30" s="189">
        <f>BH28*$C$5</f>
        <v>76609.806249999994</v>
      </c>
    </row>
    <row r="31" spans="2:60" s="32" customFormat="1">
      <c r="B31" s="531"/>
      <c r="C31" s="531"/>
      <c r="D31" s="182" t="s">
        <v>113</v>
      </c>
      <c r="E31" s="183"/>
      <c r="F31" s="182"/>
      <c r="G31" s="182"/>
      <c r="H31" s="187">
        <f t="shared" ref="H31:AQ31" si="27">SUM(H28:H30)</f>
        <v>8898.75</v>
      </c>
      <c r="I31" s="187">
        <f t="shared" si="27"/>
        <v>25213.125</v>
      </c>
      <c r="J31" s="187">
        <f t="shared" si="27"/>
        <v>25213.125</v>
      </c>
      <c r="K31" s="187">
        <f t="shared" si="27"/>
        <v>25213.125</v>
      </c>
      <c r="L31" s="187">
        <f t="shared" si="27"/>
        <v>33123.125</v>
      </c>
      <c r="M31" s="187">
        <f t="shared" si="27"/>
        <v>44988.124999999993</v>
      </c>
      <c r="N31" s="187">
        <f t="shared" si="27"/>
        <v>44988.124999999993</v>
      </c>
      <c r="O31" s="187">
        <f t="shared" si="27"/>
        <v>44988.124999999993</v>
      </c>
      <c r="P31" s="187">
        <f t="shared" si="27"/>
        <v>44988.124999999993</v>
      </c>
      <c r="Q31" s="187">
        <f t="shared" si="27"/>
        <v>44988.124999999993</v>
      </c>
      <c r="R31" s="187">
        <f t="shared" si="27"/>
        <v>49931.875000000007</v>
      </c>
      <c r="S31" s="187">
        <f t="shared" si="27"/>
        <v>49931.875000000007</v>
      </c>
      <c r="T31" s="187">
        <f t="shared" si="27"/>
        <v>50198.837500000001</v>
      </c>
      <c r="U31" s="187">
        <f t="shared" si="27"/>
        <v>50688.268750000003</v>
      </c>
      <c r="V31" s="187">
        <f t="shared" si="27"/>
        <v>50688.268750000003</v>
      </c>
      <c r="W31" s="187">
        <f t="shared" si="27"/>
        <v>58103.893750000003</v>
      </c>
      <c r="X31" s="187">
        <f t="shared" si="27"/>
        <v>58341.193750000006</v>
      </c>
      <c r="Y31" s="187">
        <f t="shared" si="27"/>
        <v>58697.143750000003</v>
      </c>
      <c r="Z31" s="187">
        <f t="shared" si="27"/>
        <v>66607.143750000003</v>
      </c>
      <c r="AA31" s="187">
        <f t="shared" si="27"/>
        <v>66607.143750000003</v>
      </c>
      <c r="AB31" s="187">
        <f t="shared" si="27"/>
        <v>66607.143750000003</v>
      </c>
      <c r="AC31" s="187">
        <f t="shared" si="27"/>
        <v>66607.143750000003</v>
      </c>
      <c r="AD31" s="187">
        <f t="shared" si="27"/>
        <v>66755.456250000003</v>
      </c>
      <c r="AE31" s="187">
        <f t="shared" si="27"/>
        <v>71699.206249999988</v>
      </c>
      <c r="AF31" s="187">
        <f t="shared" si="27"/>
        <v>71699.206249999988</v>
      </c>
      <c r="AG31" s="187">
        <f t="shared" si="27"/>
        <v>71699.206249999988</v>
      </c>
      <c r="AH31" s="187">
        <f t="shared" si="27"/>
        <v>71699.206249999988</v>
      </c>
      <c r="AI31" s="187">
        <f t="shared" si="27"/>
        <v>80820.424999999988</v>
      </c>
      <c r="AJ31" s="187">
        <f t="shared" si="27"/>
        <v>89719.174999999988</v>
      </c>
      <c r="AK31" s="187">
        <f t="shared" si="27"/>
        <v>89719.174999999988</v>
      </c>
      <c r="AL31" s="187">
        <f t="shared" si="27"/>
        <v>89956.474999999991</v>
      </c>
      <c r="AM31" s="187">
        <f t="shared" si="27"/>
        <v>89956.474999999991</v>
      </c>
      <c r="AN31" s="187">
        <f t="shared" si="27"/>
        <v>98855.224999999991</v>
      </c>
      <c r="AO31" s="187">
        <f t="shared" si="27"/>
        <v>98855.224999999991</v>
      </c>
      <c r="AP31" s="187">
        <f t="shared" si="27"/>
        <v>98855.224999999991</v>
      </c>
      <c r="AQ31" s="187">
        <f t="shared" si="27"/>
        <v>99003.537499999991</v>
      </c>
      <c r="AR31" s="188"/>
      <c r="AS31" s="187">
        <f t="shared" ref="AS31:BD31" si="28">SUM(AS28:AS30)</f>
        <v>59325</v>
      </c>
      <c r="AT31" s="187">
        <f t="shared" si="28"/>
        <v>103324.37499999999</v>
      </c>
      <c r="AU31" s="187">
        <f t="shared" si="28"/>
        <v>134964.375</v>
      </c>
      <c r="AV31" s="187">
        <f t="shared" si="28"/>
        <v>144851.875</v>
      </c>
      <c r="AW31" s="187">
        <f t="shared" si="28"/>
        <v>151575.375</v>
      </c>
      <c r="AX31" s="187">
        <f t="shared" si="28"/>
        <v>175142.23125000001</v>
      </c>
      <c r="AY31" s="187">
        <f t="shared" si="28"/>
        <v>199821.43124999999</v>
      </c>
      <c r="AZ31" s="187">
        <f t="shared" si="28"/>
        <v>205061.80624999997</v>
      </c>
      <c r="BA31" s="187">
        <f t="shared" si="28"/>
        <v>215097.61874999999</v>
      </c>
      <c r="BB31" s="187">
        <f t="shared" si="28"/>
        <v>260258.77499999999</v>
      </c>
      <c r="BC31" s="187">
        <f t="shared" si="28"/>
        <v>278768.17499999999</v>
      </c>
      <c r="BD31" s="187">
        <f t="shared" si="28"/>
        <v>296713.98749999999</v>
      </c>
      <c r="BE31" s="188"/>
      <c r="BF31" s="187">
        <f>SUM(BF28:BF30)</f>
        <v>442465.62500000006</v>
      </c>
      <c r="BG31" s="187">
        <f>SUM(BG28:BG30)</f>
        <v>731600.84375</v>
      </c>
      <c r="BH31" s="187">
        <f>SUM(BH28:BH30)</f>
        <v>1050838.5562499999</v>
      </c>
    </row>
    <row r="32" spans="2:60">
      <c r="B32" s="532"/>
      <c r="C32" s="532"/>
      <c r="D32" s="182" t="s">
        <v>112</v>
      </c>
      <c r="E32" s="183"/>
      <c r="F32" s="182"/>
      <c r="G32" s="182"/>
      <c r="H32" s="187">
        <f>IFERROR(H31/H27,0)</f>
        <v>8898.75</v>
      </c>
      <c r="I32" s="187">
        <f t="shared" ref="I32:AQ32" si="29">IFERROR(I31/I27,0)</f>
        <v>8404.375</v>
      </c>
      <c r="J32" s="187">
        <f t="shared" si="29"/>
        <v>8404.375</v>
      </c>
      <c r="K32" s="187">
        <f t="shared" si="29"/>
        <v>8404.375</v>
      </c>
      <c r="L32" s="187">
        <f t="shared" si="29"/>
        <v>8280.78125</v>
      </c>
      <c r="M32" s="187">
        <f t="shared" si="29"/>
        <v>8997.6249999999982</v>
      </c>
      <c r="N32" s="187">
        <f t="shared" si="29"/>
        <v>8997.6249999999982</v>
      </c>
      <c r="O32" s="187">
        <f t="shared" si="29"/>
        <v>8997.6249999999982</v>
      </c>
      <c r="P32" s="187">
        <f t="shared" si="29"/>
        <v>8997.6249999999982</v>
      </c>
      <c r="Q32" s="187">
        <f t="shared" si="29"/>
        <v>8997.6249999999982</v>
      </c>
      <c r="R32" s="187">
        <f t="shared" si="29"/>
        <v>8321.9791666666679</v>
      </c>
      <c r="S32" s="187">
        <f t="shared" si="29"/>
        <v>8321.9791666666679</v>
      </c>
      <c r="T32" s="187">
        <f t="shared" si="29"/>
        <v>8366.4729166666675</v>
      </c>
      <c r="U32" s="187">
        <f t="shared" si="29"/>
        <v>8448.0447916666672</v>
      </c>
      <c r="V32" s="187">
        <f t="shared" si="29"/>
        <v>8448.0447916666672</v>
      </c>
      <c r="W32" s="187">
        <f t="shared" si="29"/>
        <v>8300.5562499999996</v>
      </c>
      <c r="X32" s="187">
        <f t="shared" si="29"/>
        <v>8334.4562500000011</v>
      </c>
      <c r="Y32" s="187">
        <f t="shared" si="29"/>
        <v>8385.3062499999996</v>
      </c>
      <c r="Z32" s="187">
        <f t="shared" si="29"/>
        <v>8325.8929687500004</v>
      </c>
      <c r="AA32" s="187">
        <f t="shared" si="29"/>
        <v>8325.8929687500004</v>
      </c>
      <c r="AB32" s="187">
        <f t="shared" si="29"/>
        <v>8325.8929687500004</v>
      </c>
      <c r="AC32" s="187">
        <f t="shared" si="29"/>
        <v>8325.8929687500004</v>
      </c>
      <c r="AD32" s="187">
        <f t="shared" si="29"/>
        <v>8344.4320312500004</v>
      </c>
      <c r="AE32" s="187">
        <f t="shared" si="29"/>
        <v>7966.5784722222206</v>
      </c>
      <c r="AF32" s="187">
        <f t="shared" si="29"/>
        <v>7966.5784722222206</v>
      </c>
      <c r="AG32" s="187">
        <f t="shared" si="29"/>
        <v>7966.5784722222206</v>
      </c>
      <c r="AH32" s="187">
        <f t="shared" si="29"/>
        <v>7966.5784722222206</v>
      </c>
      <c r="AI32" s="187">
        <f t="shared" si="29"/>
        <v>8082.0424999999987</v>
      </c>
      <c r="AJ32" s="187">
        <f t="shared" si="29"/>
        <v>8156.2886363636353</v>
      </c>
      <c r="AK32" s="187">
        <f t="shared" si="29"/>
        <v>8156.2886363636353</v>
      </c>
      <c r="AL32" s="187">
        <f t="shared" si="29"/>
        <v>8177.8613636363625</v>
      </c>
      <c r="AM32" s="187">
        <f t="shared" si="29"/>
        <v>8177.8613636363625</v>
      </c>
      <c r="AN32" s="187">
        <f t="shared" si="29"/>
        <v>8237.9354166666653</v>
      </c>
      <c r="AO32" s="187">
        <f t="shared" si="29"/>
        <v>8237.9354166666653</v>
      </c>
      <c r="AP32" s="187">
        <f t="shared" si="29"/>
        <v>8237.9354166666653</v>
      </c>
      <c r="AQ32" s="187">
        <f t="shared" si="29"/>
        <v>8250.2947916666653</v>
      </c>
      <c r="AR32" s="17"/>
      <c r="AS32" s="187">
        <f t="shared" ref="AS32:BD32" si="30">AS31/AS27</f>
        <v>19775</v>
      </c>
      <c r="AT32" s="187">
        <f t="shared" si="30"/>
        <v>20664.874999999996</v>
      </c>
      <c r="AU32" s="187">
        <f t="shared" si="30"/>
        <v>26992.875</v>
      </c>
      <c r="AV32" s="187">
        <f t="shared" si="30"/>
        <v>24141.979166666668</v>
      </c>
      <c r="AW32" s="187">
        <f t="shared" si="30"/>
        <v>25262.5625</v>
      </c>
      <c r="AX32" s="187">
        <f t="shared" si="30"/>
        <v>25020.318750000002</v>
      </c>
      <c r="AY32" s="187">
        <f t="shared" si="30"/>
        <v>24977.678906249999</v>
      </c>
      <c r="AZ32" s="187">
        <f t="shared" si="30"/>
        <v>22784.645138888885</v>
      </c>
      <c r="BA32" s="187">
        <f t="shared" si="30"/>
        <v>23899.735416666666</v>
      </c>
      <c r="BB32" s="187">
        <f t="shared" si="30"/>
        <v>23659.888636363637</v>
      </c>
      <c r="BC32" s="187">
        <f t="shared" si="30"/>
        <v>23230.681249999998</v>
      </c>
      <c r="BD32" s="187">
        <f t="shared" si="30"/>
        <v>24726.165624999998</v>
      </c>
      <c r="BE32" s="17"/>
      <c r="BF32" s="187">
        <f>BF31/BF27</f>
        <v>73744.270833333343</v>
      </c>
      <c r="BG32" s="187">
        <f>BG31/BG27</f>
        <v>81288.982638888891</v>
      </c>
      <c r="BH32" s="187">
        <f>BH31/BH27</f>
        <v>87569.879687499997</v>
      </c>
    </row>
    <row r="33" spans="1:60">
      <c r="BA33" s="147"/>
      <c r="BB33" s="147"/>
      <c r="BC33" s="147"/>
      <c r="BD33" s="147"/>
      <c r="BF33" s="149"/>
      <c r="BG33" s="149"/>
      <c r="BH33" s="149"/>
    </row>
    <row r="34" spans="1:60" ht="13.5" thickBot="1">
      <c r="BA34" s="147"/>
      <c r="BB34" s="147"/>
      <c r="BC34" s="147"/>
      <c r="BD34" s="147"/>
      <c r="BF34" s="149"/>
      <c r="BG34" s="149"/>
      <c r="BH34" s="149"/>
    </row>
    <row r="35" spans="1:60" ht="13.5" thickBot="1">
      <c r="A35" s="1" t="s">
        <v>0</v>
      </c>
      <c r="B35" s="204" t="s">
        <v>135</v>
      </c>
      <c r="C35" s="83"/>
      <c r="D35" s="87"/>
      <c r="E35" s="203"/>
      <c r="F35" s="202"/>
      <c r="G35" s="202"/>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S35" s="86"/>
      <c r="AT35" s="86"/>
      <c r="AU35" s="86"/>
      <c r="AV35" s="86"/>
      <c r="AW35" s="86"/>
      <c r="AX35" s="86"/>
      <c r="AY35" s="86"/>
      <c r="AZ35" s="86"/>
      <c r="BA35" s="147"/>
      <c r="BB35" s="147"/>
      <c r="BC35" s="147"/>
      <c r="BD35" s="147"/>
      <c r="BF35" s="149"/>
      <c r="BG35" s="149"/>
      <c r="BH35" s="149"/>
    </row>
    <row r="36" spans="1:60">
      <c r="B36" s="130"/>
      <c r="C36" s="130"/>
      <c r="D36" s="87"/>
      <c r="E36" s="203"/>
      <c r="F36" s="202"/>
      <c r="G36" s="202"/>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S36" s="86"/>
      <c r="AT36" s="86"/>
      <c r="AU36" s="86"/>
      <c r="AV36" s="86"/>
      <c r="AW36" s="86"/>
      <c r="AX36" s="86"/>
      <c r="AY36" s="86"/>
      <c r="AZ36" s="86"/>
      <c r="BA36" s="147"/>
      <c r="BB36" s="147"/>
      <c r="BC36" s="147"/>
      <c r="BD36" s="147"/>
      <c r="BF36" s="149"/>
      <c r="BG36" s="149"/>
      <c r="BH36" s="149"/>
    </row>
    <row r="37" spans="1:60">
      <c r="C37" s="143"/>
      <c r="D37" s="493" t="s">
        <v>134</v>
      </c>
      <c r="E37" s="199">
        <v>120000</v>
      </c>
      <c r="F37" s="494">
        <v>44013</v>
      </c>
      <c r="G37" s="197"/>
      <c r="H37" s="147">
        <f t="shared" ref="H37:Q50" si="31">IF(AND(H$8&gt;=$F37,OR($G37+30&gt;H$8,$G37=0)),IF(H$8-$F37&gt;365,($E37*(1+$C$4))/12,$E37/12),0)</f>
        <v>0</v>
      </c>
      <c r="I37" s="147">
        <f t="shared" si="31"/>
        <v>0</v>
      </c>
      <c r="J37" s="147">
        <f t="shared" si="31"/>
        <v>0</v>
      </c>
      <c r="K37" s="147">
        <f t="shared" si="31"/>
        <v>0</v>
      </c>
      <c r="L37" s="147">
        <f t="shared" si="31"/>
        <v>0</v>
      </c>
      <c r="M37" s="147">
        <f t="shared" si="31"/>
        <v>0</v>
      </c>
      <c r="N37" s="147">
        <f t="shared" si="31"/>
        <v>10000</v>
      </c>
      <c r="O37" s="147">
        <f t="shared" si="31"/>
        <v>10000</v>
      </c>
      <c r="P37" s="147">
        <f t="shared" si="31"/>
        <v>10000</v>
      </c>
      <c r="Q37" s="147">
        <f t="shared" si="31"/>
        <v>10000</v>
      </c>
      <c r="R37" s="147">
        <f t="shared" ref="R37:AA50" si="32">IF(AND(R$8&gt;=$F37,OR($G37+30&gt;R$8,$G37=0)),IF(R$8-$F37&gt;365,($E37*(1+$C$4))/12,$E37/12),0)</f>
        <v>10000</v>
      </c>
      <c r="S37" s="147">
        <f t="shared" si="32"/>
        <v>10000</v>
      </c>
      <c r="T37" s="147">
        <f t="shared" si="32"/>
        <v>10000</v>
      </c>
      <c r="U37" s="147">
        <f t="shared" si="32"/>
        <v>10000</v>
      </c>
      <c r="V37" s="147">
        <f t="shared" si="32"/>
        <v>10000</v>
      </c>
      <c r="W37" s="147">
        <f t="shared" si="32"/>
        <v>10000</v>
      </c>
      <c r="X37" s="147">
        <f t="shared" si="32"/>
        <v>10000</v>
      </c>
      <c r="Y37" s="147">
        <f t="shared" si="32"/>
        <v>10000</v>
      </c>
      <c r="Z37" s="147">
        <f t="shared" si="32"/>
        <v>10300</v>
      </c>
      <c r="AA37" s="147">
        <f t="shared" si="32"/>
        <v>10300</v>
      </c>
      <c r="AB37" s="147">
        <f t="shared" ref="AB37:AK50" si="33">IF(AND(AB$8&gt;=$F37,OR($G37+30&gt;AB$8,$G37=0)),IF(AB$8-$F37&gt;365,($E37*(1+$C$4))/12,$E37/12),0)</f>
        <v>10300</v>
      </c>
      <c r="AC37" s="147">
        <f t="shared" si="33"/>
        <v>10300</v>
      </c>
      <c r="AD37" s="147">
        <f t="shared" si="33"/>
        <v>10300</v>
      </c>
      <c r="AE37" s="147">
        <f t="shared" si="33"/>
        <v>10300</v>
      </c>
      <c r="AF37" s="147">
        <f t="shared" si="33"/>
        <v>10300</v>
      </c>
      <c r="AG37" s="147">
        <f t="shared" si="33"/>
        <v>10300</v>
      </c>
      <c r="AH37" s="147">
        <f t="shared" si="33"/>
        <v>10300</v>
      </c>
      <c r="AI37" s="147">
        <f t="shared" si="33"/>
        <v>10300</v>
      </c>
      <c r="AJ37" s="147">
        <f t="shared" si="33"/>
        <v>10300</v>
      </c>
      <c r="AK37" s="147">
        <f t="shared" si="33"/>
        <v>10300</v>
      </c>
      <c r="AL37" s="147">
        <f t="shared" ref="AL37:AQ50" si="34">IF(AND(AL$8&gt;=$F37,OR($G37+30&gt;AL$8,$G37=0)),IF(AL$8-$F37&gt;365,($E37*(1+$C$4))/12,$E37/12),0)</f>
        <v>10300</v>
      </c>
      <c r="AM37" s="147">
        <f t="shared" si="34"/>
        <v>10300</v>
      </c>
      <c r="AN37" s="147">
        <f t="shared" si="34"/>
        <v>10300</v>
      </c>
      <c r="AO37" s="147">
        <f t="shared" si="34"/>
        <v>10300</v>
      </c>
      <c r="AP37" s="147">
        <f t="shared" si="34"/>
        <v>10300</v>
      </c>
      <c r="AQ37" s="147">
        <f t="shared" si="34"/>
        <v>10300</v>
      </c>
      <c r="AS37" s="147">
        <f t="shared" ref="AS37:AS50" si="35">SUM(H37:J37)</f>
        <v>0</v>
      </c>
      <c r="AT37" s="147">
        <f t="shared" ref="AT37:AT50" si="36">SUM(K37:M37)</f>
        <v>0</v>
      </c>
      <c r="AU37" s="147">
        <f t="shared" ref="AU37:AU50" si="37">SUM(N37:P37)</f>
        <v>30000</v>
      </c>
      <c r="AV37" s="147">
        <f t="shared" ref="AV37:AV50" si="38">SUM(Q37:S37)</f>
        <v>30000</v>
      </c>
      <c r="AW37" s="147">
        <f t="shared" ref="AW37:AW50" si="39">SUM(T37:V37)</f>
        <v>30000</v>
      </c>
      <c r="AX37" s="147">
        <f t="shared" ref="AX37:AX50" si="40">SUM(W37:Y37)</f>
        <v>30000</v>
      </c>
      <c r="AY37" s="147">
        <f t="shared" ref="AY37:AY50" si="41">SUM(Z37:AB37)</f>
        <v>30900</v>
      </c>
      <c r="AZ37" s="147">
        <f t="shared" ref="AZ37:AZ50" si="42">SUM(AC37:AE37)</f>
        <v>30900</v>
      </c>
      <c r="BA37" s="147">
        <f t="shared" ref="BA37:BA50" si="43">SUM(AF37:AH37)</f>
        <v>30900</v>
      </c>
      <c r="BB37" s="147">
        <f t="shared" ref="BB37:BB50" si="44">SUM(AI37:AK37)</f>
        <v>30900</v>
      </c>
      <c r="BC37" s="147">
        <f t="shared" ref="BC37:BC50" si="45">SUM(AL37:AN37)</f>
        <v>30900</v>
      </c>
      <c r="BD37" s="147">
        <f t="shared" ref="BD37:BD50" si="46">SUM(AO37:AQ37)</f>
        <v>30900</v>
      </c>
      <c r="BF37" s="196">
        <f t="shared" ref="BF37:BF50" si="47">SUM(AS37:AV37)</f>
        <v>60000</v>
      </c>
      <c r="BG37" s="196">
        <f t="shared" ref="BG37:BG50" si="48">SUM(AW37:AZ37)</f>
        <v>121800</v>
      </c>
      <c r="BH37" s="196">
        <f t="shared" ref="BH37:BH50" si="49">SUM(BA37:BD37)</f>
        <v>123600</v>
      </c>
    </row>
    <row r="38" spans="1:60">
      <c r="B38" s="154"/>
      <c r="C38" s="143"/>
      <c r="D38" s="493" t="s">
        <v>133</v>
      </c>
      <c r="E38" s="199">
        <v>120000</v>
      </c>
      <c r="F38" s="494">
        <v>43891</v>
      </c>
      <c r="G38" s="197"/>
      <c r="H38" s="147">
        <f t="shared" si="31"/>
        <v>0</v>
      </c>
      <c r="I38" s="147">
        <f t="shared" si="31"/>
        <v>0</v>
      </c>
      <c r="J38" s="147">
        <f t="shared" si="31"/>
        <v>10000</v>
      </c>
      <c r="K38" s="147">
        <f t="shared" si="31"/>
        <v>10000</v>
      </c>
      <c r="L38" s="147">
        <f t="shared" si="31"/>
        <v>10000</v>
      </c>
      <c r="M38" s="147">
        <f t="shared" si="31"/>
        <v>10000</v>
      </c>
      <c r="N38" s="147">
        <f t="shared" si="31"/>
        <v>10000</v>
      </c>
      <c r="O38" s="147">
        <f t="shared" si="31"/>
        <v>10000</v>
      </c>
      <c r="P38" s="147">
        <f t="shared" si="31"/>
        <v>10000</v>
      </c>
      <c r="Q38" s="147">
        <f t="shared" si="31"/>
        <v>10000</v>
      </c>
      <c r="R38" s="147">
        <f t="shared" si="32"/>
        <v>10000</v>
      </c>
      <c r="S38" s="147">
        <f t="shared" si="32"/>
        <v>10000</v>
      </c>
      <c r="T38" s="147">
        <f t="shared" si="32"/>
        <v>10000</v>
      </c>
      <c r="U38" s="147">
        <f t="shared" si="32"/>
        <v>10000</v>
      </c>
      <c r="V38" s="147">
        <f t="shared" si="32"/>
        <v>10300</v>
      </c>
      <c r="W38" s="147">
        <f t="shared" si="32"/>
        <v>10300</v>
      </c>
      <c r="X38" s="147">
        <f t="shared" si="32"/>
        <v>10300</v>
      </c>
      <c r="Y38" s="147">
        <f t="shared" si="32"/>
        <v>10300</v>
      </c>
      <c r="Z38" s="147">
        <f t="shared" si="32"/>
        <v>10300</v>
      </c>
      <c r="AA38" s="147">
        <f t="shared" si="32"/>
        <v>10300</v>
      </c>
      <c r="AB38" s="147">
        <f t="shared" si="33"/>
        <v>10300</v>
      </c>
      <c r="AC38" s="147">
        <f t="shared" si="33"/>
        <v>10300</v>
      </c>
      <c r="AD38" s="147">
        <f t="shared" si="33"/>
        <v>10300</v>
      </c>
      <c r="AE38" s="147">
        <f t="shared" si="33"/>
        <v>10300</v>
      </c>
      <c r="AF38" s="147">
        <f t="shared" si="33"/>
        <v>10300</v>
      </c>
      <c r="AG38" s="147">
        <f t="shared" si="33"/>
        <v>10300</v>
      </c>
      <c r="AH38" s="147">
        <f t="shared" si="33"/>
        <v>10300</v>
      </c>
      <c r="AI38" s="147">
        <f t="shared" si="33"/>
        <v>10300</v>
      </c>
      <c r="AJ38" s="147">
        <f t="shared" si="33"/>
        <v>10300</v>
      </c>
      <c r="AK38" s="147">
        <f t="shared" si="33"/>
        <v>10300</v>
      </c>
      <c r="AL38" s="147">
        <f t="shared" si="34"/>
        <v>10300</v>
      </c>
      <c r="AM38" s="147">
        <f t="shared" si="34"/>
        <v>10300</v>
      </c>
      <c r="AN38" s="147">
        <f t="shared" si="34"/>
        <v>10300</v>
      </c>
      <c r="AO38" s="147">
        <f t="shared" si="34"/>
        <v>10300</v>
      </c>
      <c r="AP38" s="147">
        <f t="shared" si="34"/>
        <v>10300</v>
      </c>
      <c r="AQ38" s="147">
        <f t="shared" si="34"/>
        <v>10300</v>
      </c>
      <c r="AS38" s="147">
        <f t="shared" si="35"/>
        <v>10000</v>
      </c>
      <c r="AT38" s="147">
        <f t="shared" si="36"/>
        <v>30000</v>
      </c>
      <c r="AU38" s="147">
        <f t="shared" si="37"/>
        <v>30000</v>
      </c>
      <c r="AV38" s="147">
        <f t="shared" si="38"/>
        <v>30000</v>
      </c>
      <c r="AW38" s="147">
        <f t="shared" si="39"/>
        <v>30300</v>
      </c>
      <c r="AX38" s="147">
        <f t="shared" si="40"/>
        <v>30900</v>
      </c>
      <c r="AY38" s="147">
        <f t="shared" si="41"/>
        <v>30900</v>
      </c>
      <c r="AZ38" s="147">
        <f t="shared" si="42"/>
        <v>30900</v>
      </c>
      <c r="BA38" s="147">
        <f t="shared" si="43"/>
        <v>30900</v>
      </c>
      <c r="BB38" s="147">
        <f t="shared" si="44"/>
        <v>30900</v>
      </c>
      <c r="BC38" s="147">
        <f t="shared" si="45"/>
        <v>30900</v>
      </c>
      <c r="BD38" s="147">
        <f t="shared" si="46"/>
        <v>30900</v>
      </c>
      <c r="BF38" s="196">
        <f t="shared" si="47"/>
        <v>100000</v>
      </c>
      <c r="BG38" s="196">
        <f t="shared" si="48"/>
        <v>123000</v>
      </c>
      <c r="BH38" s="196">
        <f t="shared" si="49"/>
        <v>123600</v>
      </c>
    </row>
    <row r="39" spans="1:60">
      <c r="B39" s="154"/>
      <c r="C39" s="143"/>
      <c r="D39" s="493" t="s">
        <v>132</v>
      </c>
      <c r="E39" s="199">
        <v>70000</v>
      </c>
      <c r="F39" s="494">
        <v>44228</v>
      </c>
      <c r="G39" s="197"/>
      <c r="H39" s="147">
        <f t="shared" si="31"/>
        <v>0</v>
      </c>
      <c r="I39" s="147">
        <f t="shared" si="31"/>
        <v>0</v>
      </c>
      <c r="J39" s="147">
        <f t="shared" si="31"/>
        <v>0</v>
      </c>
      <c r="K39" s="147">
        <f t="shared" si="31"/>
        <v>0</v>
      </c>
      <c r="L39" s="147">
        <f t="shared" si="31"/>
        <v>0</v>
      </c>
      <c r="M39" s="147">
        <f t="shared" si="31"/>
        <v>0</v>
      </c>
      <c r="N39" s="147">
        <f t="shared" si="31"/>
        <v>0</v>
      </c>
      <c r="O39" s="147">
        <f t="shared" si="31"/>
        <v>0</v>
      </c>
      <c r="P39" s="147">
        <f t="shared" si="31"/>
        <v>0</v>
      </c>
      <c r="Q39" s="147">
        <f t="shared" si="31"/>
        <v>0</v>
      </c>
      <c r="R39" s="147">
        <f t="shared" si="32"/>
        <v>0</v>
      </c>
      <c r="S39" s="147">
        <f t="shared" si="32"/>
        <v>0</v>
      </c>
      <c r="T39" s="147">
        <f t="shared" si="32"/>
        <v>0</v>
      </c>
      <c r="U39" s="147">
        <f t="shared" si="32"/>
        <v>5833.333333333333</v>
      </c>
      <c r="V39" s="147">
        <f t="shared" si="32"/>
        <v>5833.333333333333</v>
      </c>
      <c r="W39" s="147">
        <f t="shared" si="32"/>
        <v>5833.333333333333</v>
      </c>
      <c r="X39" s="147">
        <f t="shared" si="32"/>
        <v>5833.333333333333</v>
      </c>
      <c r="Y39" s="147">
        <f t="shared" si="32"/>
        <v>5833.333333333333</v>
      </c>
      <c r="Z39" s="147">
        <f t="shared" si="32"/>
        <v>5833.333333333333</v>
      </c>
      <c r="AA39" s="147">
        <f t="shared" si="32"/>
        <v>5833.333333333333</v>
      </c>
      <c r="AB39" s="147">
        <f t="shared" si="33"/>
        <v>5833.333333333333</v>
      </c>
      <c r="AC39" s="147">
        <f t="shared" si="33"/>
        <v>5833.333333333333</v>
      </c>
      <c r="AD39" s="147">
        <f t="shared" si="33"/>
        <v>5833.333333333333</v>
      </c>
      <c r="AE39" s="147">
        <f t="shared" si="33"/>
        <v>5833.333333333333</v>
      </c>
      <c r="AF39" s="147">
        <f t="shared" si="33"/>
        <v>5833.333333333333</v>
      </c>
      <c r="AG39" s="147">
        <f t="shared" si="33"/>
        <v>6008.333333333333</v>
      </c>
      <c r="AH39" s="147">
        <f t="shared" si="33"/>
        <v>6008.333333333333</v>
      </c>
      <c r="AI39" s="147">
        <f t="shared" si="33"/>
        <v>6008.333333333333</v>
      </c>
      <c r="AJ39" s="147">
        <f t="shared" si="33"/>
        <v>6008.333333333333</v>
      </c>
      <c r="AK39" s="147">
        <f t="shared" si="33"/>
        <v>6008.333333333333</v>
      </c>
      <c r="AL39" s="147">
        <f t="shared" si="34"/>
        <v>6008.333333333333</v>
      </c>
      <c r="AM39" s="147">
        <f t="shared" si="34"/>
        <v>6008.333333333333</v>
      </c>
      <c r="AN39" s="147">
        <f t="shared" si="34"/>
        <v>6008.333333333333</v>
      </c>
      <c r="AO39" s="147">
        <f t="shared" si="34"/>
        <v>6008.333333333333</v>
      </c>
      <c r="AP39" s="147">
        <f t="shared" si="34"/>
        <v>6008.333333333333</v>
      </c>
      <c r="AQ39" s="147">
        <f t="shared" si="34"/>
        <v>6008.333333333333</v>
      </c>
      <c r="AS39" s="147">
        <f t="shared" si="35"/>
        <v>0</v>
      </c>
      <c r="AT39" s="147">
        <f t="shared" si="36"/>
        <v>0</v>
      </c>
      <c r="AU39" s="147">
        <f t="shared" si="37"/>
        <v>0</v>
      </c>
      <c r="AV39" s="147">
        <f t="shared" si="38"/>
        <v>0</v>
      </c>
      <c r="AW39" s="147">
        <f t="shared" si="39"/>
        <v>11666.666666666666</v>
      </c>
      <c r="AX39" s="147">
        <f t="shared" si="40"/>
        <v>17500</v>
      </c>
      <c r="AY39" s="147">
        <f t="shared" si="41"/>
        <v>17500</v>
      </c>
      <c r="AZ39" s="147">
        <f t="shared" si="42"/>
        <v>17500</v>
      </c>
      <c r="BA39" s="147">
        <f t="shared" si="43"/>
        <v>17850</v>
      </c>
      <c r="BB39" s="147">
        <f t="shared" si="44"/>
        <v>18025</v>
      </c>
      <c r="BC39" s="147">
        <f t="shared" si="45"/>
        <v>18025</v>
      </c>
      <c r="BD39" s="147">
        <f t="shared" si="46"/>
        <v>18025</v>
      </c>
      <c r="BF39" s="196">
        <f t="shared" si="47"/>
        <v>0</v>
      </c>
      <c r="BG39" s="196">
        <f t="shared" si="48"/>
        <v>64166.666666666664</v>
      </c>
      <c r="BH39" s="196">
        <f t="shared" si="49"/>
        <v>71925</v>
      </c>
    </row>
    <row r="40" spans="1:60">
      <c r="C40" s="143"/>
      <c r="D40" s="493" t="s">
        <v>131</v>
      </c>
      <c r="E40" s="199">
        <v>70000</v>
      </c>
      <c r="F40" s="494">
        <v>44409</v>
      </c>
      <c r="G40" s="197"/>
      <c r="H40" s="147">
        <f t="shared" si="31"/>
        <v>0</v>
      </c>
      <c r="I40" s="147">
        <f t="shared" si="31"/>
        <v>0</v>
      </c>
      <c r="J40" s="147">
        <f t="shared" si="31"/>
        <v>0</v>
      </c>
      <c r="K40" s="147">
        <f t="shared" si="31"/>
        <v>0</v>
      </c>
      <c r="L40" s="147">
        <f t="shared" si="31"/>
        <v>0</v>
      </c>
      <c r="M40" s="147">
        <f t="shared" si="31"/>
        <v>0</v>
      </c>
      <c r="N40" s="147">
        <f t="shared" si="31"/>
        <v>0</v>
      </c>
      <c r="O40" s="147">
        <f t="shared" si="31"/>
        <v>0</v>
      </c>
      <c r="P40" s="147">
        <f t="shared" si="31"/>
        <v>0</v>
      </c>
      <c r="Q40" s="147">
        <f t="shared" si="31"/>
        <v>0</v>
      </c>
      <c r="R40" s="147">
        <f t="shared" si="32"/>
        <v>0</v>
      </c>
      <c r="S40" s="147">
        <f t="shared" si="32"/>
        <v>0</v>
      </c>
      <c r="T40" s="147">
        <f t="shared" si="32"/>
        <v>0</v>
      </c>
      <c r="U40" s="147">
        <f t="shared" si="32"/>
        <v>0</v>
      </c>
      <c r="V40" s="147">
        <f t="shared" si="32"/>
        <v>0</v>
      </c>
      <c r="W40" s="147">
        <f t="shared" si="32"/>
        <v>0</v>
      </c>
      <c r="X40" s="147">
        <f t="shared" si="32"/>
        <v>0</v>
      </c>
      <c r="Y40" s="147">
        <f t="shared" si="32"/>
        <v>0</v>
      </c>
      <c r="Z40" s="147">
        <f t="shared" si="32"/>
        <v>0</v>
      </c>
      <c r="AA40" s="147">
        <f t="shared" si="32"/>
        <v>5833.333333333333</v>
      </c>
      <c r="AB40" s="147">
        <f t="shared" si="33"/>
        <v>5833.333333333333</v>
      </c>
      <c r="AC40" s="147">
        <f t="shared" si="33"/>
        <v>5833.333333333333</v>
      </c>
      <c r="AD40" s="147">
        <f t="shared" si="33"/>
        <v>5833.333333333333</v>
      </c>
      <c r="AE40" s="147">
        <f t="shared" si="33"/>
        <v>5833.333333333333</v>
      </c>
      <c r="AF40" s="147">
        <f t="shared" si="33"/>
        <v>5833.333333333333</v>
      </c>
      <c r="AG40" s="147">
        <f t="shared" si="33"/>
        <v>5833.333333333333</v>
      </c>
      <c r="AH40" s="147">
        <f t="shared" si="33"/>
        <v>5833.333333333333</v>
      </c>
      <c r="AI40" s="147">
        <f t="shared" si="33"/>
        <v>5833.333333333333</v>
      </c>
      <c r="AJ40" s="147">
        <f t="shared" si="33"/>
        <v>5833.333333333333</v>
      </c>
      <c r="AK40" s="147">
        <f t="shared" si="33"/>
        <v>5833.333333333333</v>
      </c>
      <c r="AL40" s="147">
        <f t="shared" si="34"/>
        <v>5833.333333333333</v>
      </c>
      <c r="AM40" s="147">
        <f t="shared" si="34"/>
        <v>6008.333333333333</v>
      </c>
      <c r="AN40" s="147">
        <f t="shared" si="34"/>
        <v>6008.333333333333</v>
      </c>
      <c r="AO40" s="147">
        <f t="shared" si="34"/>
        <v>6008.333333333333</v>
      </c>
      <c r="AP40" s="147">
        <f t="shared" si="34"/>
        <v>6008.333333333333</v>
      </c>
      <c r="AQ40" s="147">
        <f t="shared" si="34"/>
        <v>6008.333333333333</v>
      </c>
      <c r="AS40" s="147">
        <f t="shared" si="35"/>
        <v>0</v>
      </c>
      <c r="AT40" s="147">
        <f t="shared" si="36"/>
        <v>0</v>
      </c>
      <c r="AU40" s="147">
        <f t="shared" si="37"/>
        <v>0</v>
      </c>
      <c r="AV40" s="147">
        <f t="shared" si="38"/>
        <v>0</v>
      </c>
      <c r="AW40" s="147">
        <f t="shared" si="39"/>
        <v>0</v>
      </c>
      <c r="AX40" s="147">
        <f t="shared" si="40"/>
        <v>0</v>
      </c>
      <c r="AY40" s="147">
        <f t="shared" si="41"/>
        <v>11666.666666666666</v>
      </c>
      <c r="AZ40" s="147">
        <f t="shared" si="42"/>
        <v>17500</v>
      </c>
      <c r="BA40" s="147">
        <f t="shared" si="43"/>
        <v>17500</v>
      </c>
      <c r="BB40" s="147">
        <f t="shared" si="44"/>
        <v>17500</v>
      </c>
      <c r="BC40" s="147">
        <f t="shared" si="45"/>
        <v>17850</v>
      </c>
      <c r="BD40" s="147">
        <f t="shared" si="46"/>
        <v>18025</v>
      </c>
      <c r="BF40" s="196">
        <f t="shared" si="47"/>
        <v>0</v>
      </c>
      <c r="BG40" s="196">
        <f t="shared" si="48"/>
        <v>29166.666666666664</v>
      </c>
      <c r="BH40" s="196">
        <f t="shared" si="49"/>
        <v>70875</v>
      </c>
    </row>
    <row r="41" spans="1:60">
      <c r="C41" s="143"/>
      <c r="D41" s="493" t="s">
        <v>130</v>
      </c>
      <c r="E41" s="199">
        <v>70000</v>
      </c>
      <c r="F41" s="494">
        <v>44075</v>
      </c>
      <c r="G41" s="197"/>
      <c r="H41" s="147">
        <f t="shared" si="31"/>
        <v>0</v>
      </c>
      <c r="I41" s="147">
        <f t="shared" si="31"/>
        <v>0</v>
      </c>
      <c r="J41" s="147">
        <f t="shared" si="31"/>
        <v>0</v>
      </c>
      <c r="K41" s="147">
        <f t="shared" si="31"/>
        <v>0</v>
      </c>
      <c r="L41" s="147">
        <f t="shared" si="31"/>
        <v>0</v>
      </c>
      <c r="M41" s="147">
        <f t="shared" si="31"/>
        <v>0</v>
      </c>
      <c r="N41" s="147">
        <f t="shared" si="31"/>
        <v>0</v>
      </c>
      <c r="O41" s="147">
        <f t="shared" si="31"/>
        <v>0</v>
      </c>
      <c r="P41" s="147">
        <f t="shared" si="31"/>
        <v>5833.333333333333</v>
      </c>
      <c r="Q41" s="147">
        <f t="shared" si="31"/>
        <v>5833.333333333333</v>
      </c>
      <c r="R41" s="147">
        <f t="shared" si="32"/>
        <v>5833.333333333333</v>
      </c>
      <c r="S41" s="147">
        <f t="shared" si="32"/>
        <v>5833.333333333333</v>
      </c>
      <c r="T41" s="147">
        <f t="shared" si="32"/>
        <v>5833.333333333333</v>
      </c>
      <c r="U41" s="147">
        <f t="shared" si="32"/>
        <v>5833.333333333333</v>
      </c>
      <c r="V41" s="147">
        <f t="shared" si="32"/>
        <v>5833.333333333333</v>
      </c>
      <c r="W41" s="147">
        <f t="shared" si="32"/>
        <v>5833.333333333333</v>
      </c>
      <c r="X41" s="147">
        <f t="shared" si="32"/>
        <v>5833.333333333333</v>
      </c>
      <c r="Y41" s="147">
        <f t="shared" si="32"/>
        <v>5833.333333333333</v>
      </c>
      <c r="Z41" s="147">
        <f t="shared" si="32"/>
        <v>5833.333333333333</v>
      </c>
      <c r="AA41" s="147">
        <f t="shared" si="32"/>
        <v>5833.333333333333</v>
      </c>
      <c r="AB41" s="147">
        <f t="shared" si="33"/>
        <v>6008.333333333333</v>
      </c>
      <c r="AC41" s="147">
        <f t="shared" si="33"/>
        <v>6008.333333333333</v>
      </c>
      <c r="AD41" s="147">
        <f t="shared" si="33"/>
        <v>6008.333333333333</v>
      </c>
      <c r="AE41" s="147">
        <f t="shared" si="33"/>
        <v>6008.333333333333</v>
      </c>
      <c r="AF41" s="147">
        <f t="shared" si="33"/>
        <v>6008.333333333333</v>
      </c>
      <c r="AG41" s="147">
        <f t="shared" si="33"/>
        <v>6008.333333333333</v>
      </c>
      <c r="AH41" s="147">
        <f t="shared" si="33"/>
        <v>6008.333333333333</v>
      </c>
      <c r="AI41" s="147">
        <f t="shared" si="33"/>
        <v>6008.333333333333</v>
      </c>
      <c r="AJ41" s="147">
        <f t="shared" si="33"/>
        <v>6008.333333333333</v>
      </c>
      <c r="AK41" s="147">
        <f t="shared" si="33"/>
        <v>6008.333333333333</v>
      </c>
      <c r="AL41" s="147">
        <f t="shared" si="34"/>
        <v>6008.333333333333</v>
      </c>
      <c r="AM41" s="147">
        <f t="shared" si="34"/>
        <v>6008.333333333333</v>
      </c>
      <c r="AN41" s="147">
        <f t="shared" si="34"/>
        <v>6008.333333333333</v>
      </c>
      <c r="AO41" s="147">
        <f t="shared" si="34"/>
        <v>6008.333333333333</v>
      </c>
      <c r="AP41" s="147">
        <f t="shared" si="34"/>
        <v>6008.333333333333</v>
      </c>
      <c r="AQ41" s="147">
        <f t="shared" si="34"/>
        <v>6008.333333333333</v>
      </c>
      <c r="AS41" s="147">
        <f t="shared" si="35"/>
        <v>0</v>
      </c>
      <c r="AT41" s="147">
        <f t="shared" si="36"/>
        <v>0</v>
      </c>
      <c r="AU41" s="147">
        <f t="shared" si="37"/>
        <v>5833.333333333333</v>
      </c>
      <c r="AV41" s="147">
        <f t="shared" si="38"/>
        <v>17500</v>
      </c>
      <c r="AW41" s="147">
        <f t="shared" si="39"/>
        <v>17500</v>
      </c>
      <c r="AX41" s="147">
        <f t="shared" si="40"/>
        <v>17500</v>
      </c>
      <c r="AY41" s="147">
        <f t="shared" si="41"/>
        <v>17675</v>
      </c>
      <c r="AZ41" s="147">
        <f t="shared" si="42"/>
        <v>18025</v>
      </c>
      <c r="BA41" s="147">
        <f t="shared" si="43"/>
        <v>18025</v>
      </c>
      <c r="BB41" s="147">
        <f t="shared" si="44"/>
        <v>18025</v>
      </c>
      <c r="BC41" s="147">
        <f t="shared" si="45"/>
        <v>18025</v>
      </c>
      <c r="BD41" s="147">
        <f t="shared" si="46"/>
        <v>18025</v>
      </c>
      <c r="BF41" s="196">
        <f t="shared" si="47"/>
        <v>23333.333333333332</v>
      </c>
      <c r="BG41" s="196">
        <f t="shared" si="48"/>
        <v>70700</v>
      </c>
      <c r="BH41" s="196">
        <f t="shared" si="49"/>
        <v>72100</v>
      </c>
    </row>
    <row r="42" spans="1:60">
      <c r="C42" s="201"/>
      <c r="D42" s="495" t="s">
        <v>130</v>
      </c>
      <c r="E42" s="199">
        <v>70000</v>
      </c>
      <c r="F42" s="494">
        <v>44440</v>
      </c>
      <c r="G42" s="197"/>
      <c r="H42" s="147">
        <f t="shared" si="31"/>
        <v>0</v>
      </c>
      <c r="I42" s="147">
        <f t="shared" si="31"/>
        <v>0</v>
      </c>
      <c r="J42" s="147">
        <f t="shared" si="31"/>
        <v>0</v>
      </c>
      <c r="K42" s="147">
        <f t="shared" si="31"/>
        <v>0</v>
      </c>
      <c r="L42" s="147">
        <f t="shared" si="31"/>
        <v>0</v>
      </c>
      <c r="M42" s="147">
        <f t="shared" si="31"/>
        <v>0</v>
      </c>
      <c r="N42" s="147">
        <f t="shared" si="31"/>
        <v>0</v>
      </c>
      <c r="O42" s="147">
        <f t="shared" si="31"/>
        <v>0</v>
      </c>
      <c r="P42" s="147">
        <f t="shared" si="31"/>
        <v>0</v>
      </c>
      <c r="Q42" s="147">
        <f t="shared" si="31"/>
        <v>0</v>
      </c>
      <c r="R42" s="147">
        <f t="shared" si="32"/>
        <v>0</v>
      </c>
      <c r="S42" s="147">
        <f t="shared" si="32"/>
        <v>0</v>
      </c>
      <c r="T42" s="147">
        <f t="shared" si="32"/>
        <v>0</v>
      </c>
      <c r="U42" s="147">
        <f t="shared" si="32"/>
        <v>0</v>
      </c>
      <c r="V42" s="147">
        <f t="shared" si="32"/>
        <v>0</v>
      </c>
      <c r="W42" s="147">
        <f t="shared" si="32"/>
        <v>0</v>
      </c>
      <c r="X42" s="147">
        <f t="shared" si="32"/>
        <v>0</v>
      </c>
      <c r="Y42" s="147">
        <f t="shared" si="32"/>
        <v>0</v>
      </c>
      <c r="Z42" s="147">
        <f t="shared" si="32"/>
        <v>0</v>
      </c>
      <c r="AA42" s="147">
        <f t="shared" si="32"/>
        <v>0</v>
      </c>
      <c r="AB42" s="147">
        <f t="shared" si="33"/>
        <v>5833.333333333333</v>
      </c>
      <c r="AC42" s="147">
        <f t="shared" si="33"/>
        <v>5833.333333333333</v>
      </c>
      <c r="AD42" s="147">
        <f t="shared" si="33"/>
        <v>5833.333333333333</v>
      </c>
      <c r="AE42" s="147">
        <f t="shared" si="33"/>
        <v>5833.333333333333</v>
      </c>
      <c r="AF42" s="147">
        <f t="shared" si="33"/>
        <v>5833.333333333333</v>
      </c>
      <c r="AG42" s="147">
        <f t="shared" si="33"/>
        <v>5833.333333333333</v>
      </c>
      <c r="AH42" s="147">
        <f t="shared" si="33"/>
        <v>5833.333333333333</v>
      </c>
      <c r="AI42" s="147">
        <f t="shared" si="33"/>
        <v>5833.333333333333</v>
      </c>
      <c r="AJ42" s="147">
        <f t="shared" si="33"/>
        <v>5833.333333333333</v>
      </c>
      <c r="AK42" s="147">
        <f t="shared" si="33"/>
        <v>5833.333333333333</v>
      </c>
      <c r="AL42" s="147">
        <f t="shared" si="34"/>
        <v>5833.333333333333</v>
      </c>
      <c r="AM42" s="147">
        <f t="shared" si="34"/>
        <v>5833.333333333333</v>
      </c>
      <c r="AN42" s="147">
        <f t="shared" si="34"/>
        <v>6008.333333333333</v>
      </c>
      <c r="AO42" s="147">
        <f t="shared" si="34"/>
        <v>6008.333333333333</v>
      </c>
      <c r="AP42" s="147">
        <f t="shared" si="34"/>
        <v>6008.333333333333</v>
      </c>
      <c r="AQ42" s="147">
        <f t="shared" si="34"/>
        <v>6008.333333333333</v>
      </c>
      <c r="AS42" s="147">
        <f t="shared" si="35"/>
        <v>0</v>
      </c>
      <c r="AT42" s="147">
        <f t="shared" si="36"/>
        <v>0</v>
      </c>
      <c r="AU42" s="147">
        <f t="shared" si="37"/>
        <v>0</v>
      </c>
      <c r="AV42" s="147">
        <f t="shared" si="38"/>
        <v>0</v>
      </c>
      <c r="AW42" s="147">
        <f t="shared" si="39"/>
        <v>0</v>
      </c>
      <c r="AX42" s="147">
        <f t="shared" si="40"/>
        <v>0</v>
      </c>
      <c r="AY42" s="147">
        <f t="shared" si="41"/>
        <v>5833.333333333333</v>
      </c>
      <c r="AZ42" s="147">
        <f t="shared" si="42"/>
        <v>17500</v>
      </c>
      <c r="BA42" s="147">
        <f t="shared" si="43"/>
        <v>17500</v>
      </c>
      <c r="BB42" s="147">
        <f t="shared" si="44"/>
        <v>17500</v>
      </c>
      <c r="BC42" s="147">
        <f t="shared" si="45"/>
        <v>17675</v>
      </c>
      <c r="BD42" s="147">
        <f t="shared" si="46"/>
        <v>18025</v>
      </c>
      <c r="BF42" s="196">
        <f t="shared" si="47"/>
        <v>0</v>
      </c>
      <c r="BG42" s="196">
        <f t="shared" si="48"/>
        <v>23333.333333333332</v>
      </c>
      <c r="BH42" s="196">
        <f t="shared" si="49"/>
        <v>70700</v>
      </c>
    </row>
    <row r="43" spans="1:60">
      <c r="C43" s="195"/>
      <c r="D43" s="496" t="s">
        <v>129</v>
      </c>
      <c r="E43" s="199">
        <v>60000</v>
      </c>
      <c r="F43" s="494">
        <v>44621</v>
      </c>
      <c r="G43" s="197"/>
      <c r="H43" s="147">
        <f t="shared" si="31"/>
        <v>0</v>
      </c>
      <c r="I43" s="147">
        <f t="shared" si="31"/>
        <v>0</v>
      </c>
      <c r="J43" s="147">
        <f t="shared" si="31"/>
        <v>0</v>
      </c>
      <c r="K43" s="147">
        <f t="shared" si="31"/>
        <v>0</v>
      </c>
      <c r="L43" s="147">
        <f t="shared" si="31"/>
        <v>0</v>
      </c>
      <c r="M43" s="147">
        <f t="shared" si="31"/>
        <v>0</v>
      </c>
      <c r="N43" s="147">
        <f t="shared" si="31"/>
        <v>0</v>
      </c>
      <c r="O43" s="147">
        <f t="shared" si="31"/>
        <v>0</v>
      </c>
      <c r="P43" s="147">
        <f t="shared" si="31"/>
        <v>0</v>
      </c>
      <c r="Q43" s="147">
        <f t="shared" si="31"/>
        <v>0</v>
      </c>
      <c r="R43" s="147">
        <f t="shared" si="32"/>
        <v>0</v>
      </c>
      <c r="S43" s="147">
        <f t="shared" si="32"/>
        <v>0</v>
      </c>
      <c r="T43" s="147">
        <f t="shared" si="32"/>
        <v>0</v>
      </c>
      <c r="U43" s="147">
        <f t="shared" si="32"/>
        <v>0</v>
      </c>
      <c r="V43" s="147">
        <f t="shared" si="32"/>
        <v>0</v>
      </c>
      <c r="W43" s="147">
        <f t="shared" si="32"/>
        <v>0</v>
      </c>
      <c r="X43" s="147">
        <f t="shared" si="32"/>
        <v>0</v>
      </c>
      <c r="Y43" s="147">
        <f t="shared" si="32"/>
        <v>0</v>
      </c>
      <c r="Z43" s="147">
        <f t="shared" si="32"/>
        <v>0</v>
      </c>
      <c r="AA43" s="147">
        <f t="shared" si="32"/>
        <v>0</v>
      </c>
      <c r="AB43" s="147">
        <f t="shared" si="33"/>
        <v>0</v>
      </c>
      <c r="AC43" s="147">
        <f t="shared" si="33"/>
        <v>0</v>
      </c>
      <c r="AD43" s="147">
        <f t="shared" si="33"/>
        <v>0</v>
      </c>
      <c r="AE43" s="147">
        <f t="shared" si="33"/>
        <v>0</v>
      </c>
      <c r="AF43" s="147">
        <f t="shared" si="33"/>
        <v>0</v>
      </c>
      <c r="AG43" s="147">
        <f t="shared" si="33"/>
        <v>0</v>
      </c>
      <c r="AH43" s="147">
        <f t="shared" si="33"/>
        <v>5000</v>
      </c>
      <c r="AI43" s="147">
        <f t="shared" si="33"/>
        <v>5000</v>
      </c>
      <c r="AJ43" s="147">
        <f t="shared" si="33"/>
        <v>5000</v>
      </c>
      <c r="AK43" s="147">
        <f t="shared" si="33"/>
        <v>5000</v>
      </c>
      <c r="AL43" s="147">
        <f t="shared" si="34"/>
        <v>5000</v>
      </c>
      <c r="AM43" s="147">
        <f t="shared" si="34"/>
        <v>5000</v>
      </c>
      <c r="AN43" s="147">
        <f t="shared" si="34"/>
        <v>5000</v>
      </c>
      <c r="AO43" s="147">
        <f t="shared" si="34"/>
        <v>5000</v>
      </c>
      <c r="AP43" s="147">
        <f t="shared" si="34"/>
        <v>5000</v>
      </c>
      <c r="AQ43" s="147">
        <f t="shared" si="34"/>
        <v>5000</v>
      </c>
      <c r="AS43" s="147">
        <f t="shared" si="35"/>
        <v>0</v>
      </c>
      <c r="AT43" s="147">
        <f t="shared" si="36"/>
        <v>0</v>
      </c>
      <c r="AU43" s="147">
        <f t="shared" si="37"/>
        <v>0</v>
      </c>
      <c r="AV43" s="147">
        <f t="shared" si="38"/>
        <v>0</v>
      </c>
      <c r="AW43" s="147">
        <f t="shared" si="39"/>
        <v>0</v>
      </c>
      <c r="AX43" s="147">
        <f t="shared" si="40"/>
        <v>0</v>
      </c>
      <c r="AY43" s="147">
        <f t="shared" si="41"/>
        <v>0</v>
      </c>
      <c r="AZ43" s="147">
        <f t="shared" si="42"/>
        <v>0</v>
      </c>
      <c r="BA43" s="147">
        <f t="shared" si="43"/>
        <v>5000</v>
      </c>
      <c r="BB43" s="147">
        <f t="shared" si="44"/>
        <v>15000</v>
      </c>
      <c r="BC43" s="147">
        <f t="shared" si="45"/>
        <v>15000</v>
      </c>
      <c r="BD43" s="147">
        <f t="shared" si="46"/>
        <v>15000</v>
      </c>
      <c r="BF43" s="196">
        <f t="shared" si="47"/>
        <v>0</v>
      </c>
      <c r="BG43" s="196">
        <f t="shared" si="48"/>
        <v>0</v>
      </c>
      <c r="BH43" s="196">
        <f t="shared" si="49"/>
        <v>50000</v>
      </c>
    </row>
    <row r="44" spans="1:60">
      <c r="C44" s="195"/>
      <c r="D44" s="496" t="s">
        <v>216</v>
      </c>
      <c r="E44" s="199">
        <v>60000</v>
      </c>
      <c r="F44" s="494">
        <v>44805</v>
      </c>
      <c r="G44" s="197"/>
      <c r="H44" s="147">
        <f t="shared" si="31"/>
        <v>0</v>
      </c>
      <c r="I44" s="147">
        <f t="shared" si="31"/>
        <v>0</v>
      </c>
      <c r="J44" s="147">
        <f t="shared" si="31"/>
        <v>0</v>
      </c>
      <c r="K44" s="147">
        <f t="shared" si="31"/>
        <v>0</v>
      </c>
      <c r="L44" s="147">
        <f t="shared" si="31"/>
        <v>0</v>
      </c>
      <c r="M44" s="147">
        <f t="shared" si="31"/>
        <v>0</v>
      </c>
      <c r="N44" s="147">
        <f t="shared" si="31"/>
        <v>0</v>
      </c>
      <c r="O44" s="147">
        <f t="shared" si="31"/>
        <v>0</v>
      </c>
      <c r="P44" s="147">
        <f t="shared" si="31"/>
        <v>0</v>
      </c>
      <c r="Q44" s="147">
        <f t="shared" si="31"/>
        <v>0</v>
      </c>
      <c r="R44" s="147">
        <f t="shared" si="32"/>
        <v>0</v>
      </c>
      <c r="S44" s="147">
        <f t="shared" si="32"/>
        <v>0</v>
      </c>
      <c r="T44" s="147">
        <f t="shared" si="32"/>
        <v>0</v>
      </c>
      <c r="U44" s="147">
        <f t="shared" si="32"/>
        <v>0</v>
      </c>
      <c r="V44" s="147">
        <f t="shared" si="32"/>
        <v>0</v>
      </c>
      <c r="W44" s="147">
        <f t="shared" si="32"/>
        <v>0</v>
      </c>
      <c r="X44" s="147">
        <f t="shared" si="32"/>
        <v>0</v>
      </c>
      <c r="Y44" s="147">
        <f t="shared" si="32"/>
        <v>0</v>
      </c>
      <c r="Z44" s="147">
        <f t="shared" si="32"/>
        <v>0</v>
      </c>
      <c r="AA44" s="147">
        <f t="shared" si="32"/>
        <v>0</v>
      </c>
      <c r="AB44" s="147">
        <f t="shared" si="33"/>
        <v>0</v>
      </c>
      <c r="AC44" s="147">
        <f t="shared" si="33"/>
        <v>0</v>
      </c>
      <c r="AD44" s="147">
        <f t="shared" si="33"/>
        <v>0</v>
      </c>
      <c r="AE44" s="147">
        <f t="shared" si="33"/>
        <v>0</v>
      </c>
      <c r="AF44" s="147">
        <f t="shared" si="33"/>
        <v>0</v>
      </c>
      <c r="AG44" s="147">
        <f t="shared" si="33"/>
        <v>0</v>
      </c>
      <c r="AH44" s="147">
        <f t="shared" si="33"/>
        <v>0</v>
      </c>
      <c r="AI44" s="147">
        <f t="shared" si="33"/>
        <v>0</v>
      </c>
      <c r="AJ44" s="147">
        <f t="shared" si="33"/>
        <v>0</v>
      </c>
      <c r="AK44" s="147">
        <f t="shared" si="33"/>
        <v>0</v>
      </c>
      <c r="AL44" s="147">
        <f t="shared" si="34"/>
        <v>0</v>
      </c>
      <c r="AM44" s="147">
        <f t="shared" si="34"/>
        <v>0</v>
      </c>
      <c r="AN44" s="147">
        <f t="shared" si="34"/>
        <v>5000</v>
      </c>
      <c r="AO44" s="147">
        <f t="shared" si="34"/>
        <v>5000</v>
      </c>
      <c r="AP44" s="147">
        <f t="shared" si="34"/>
        <v>5000</v>
      </c>
      <c r="AQ44" s="147">
        <f t="shared" si="34"/>
        <v>5000</v>
      </c>
      <c r="AS44" s="147">
        <f t="shared" si="35"/>
        <v>0</v>
      </c>
      <c r="AT44" s="147">
        <f t="shared" si="36"/>
        <v>0</v>
      </c>
      <c r="AU44" s="147">
        <f t="shared" si="37"/>
        <v>0</v>
      </c>
      <c r="AV44" s="147">
        <f t="shared" si="38"/>
        <v>0</v>
      </c>
      <c r="AW44" s="147">
        <f t="shared" si="39"/>
        <v>0</v>
      </c>
      <c r="AX44" s="147">
        <f t="shared" si="40"/>
        <v>0</v>
      </c>
      <c r="AY44" s="147">
        <f t="shared" si="41"/>
        <v>0</v>
      </c>
      <c r="AZ44" s="147">
        <f t="shared" si="42"/>
        <v>0</v>
      </c>
      <c r="BA44" s="147">
        <f t="shared" si="43"/>
        <v>0</v>
      </c>
      <c r="BB44" s="147">
        <f t="shared" si="44"/>
        <v>0</v>
      </c>
      <c r="BC44" s="147">
        <f t="shared" si="45"/>
        <v>5000</v>
      </c>
      <c r="BD44" s="147">
        <f t="shared" si="46"/>
        <v>15000</v>
      </c>
      <c r="BF44" s="196">
        <f t="shared" si="47"/>
        <v>0</v>
      </c>
      <c r="BG44" s="196">
        <f t="shared" si="48"/>
        <v>0</v>
      </c>
      <c r="BH44" s="196">
        <f t="shared" si="49"/>
        <v>20000</v>
      </c>
    </row>
    <row r="45" spans="1:60">
      <c r="C45" s="195"/>
      <c r="D45" s="200" t="s">
        <v>118</v>
      </c>
      <c r="E45" s="199"/>
      <c r="F45" s="198"/>
      <c r="G45" s="197"/>
      <c r="H45" s="147">
        <f t="shared" si="31"/>
        <v>0</v>
      </c>
      <c r="I45" s="147">
        <f t="shared" si="31"/>
        <v>0</v>
      </c>
      <c r="J45" s="147">
        <f t="shared" si="31"/>
        <v>0</v>
      </c>
      <c r="K45" s="147">
        <f t="shared" si="31"/>
        <v>0</v>
      </c>
      <c r="L45" s="147">
        <f t="shared" si="31"/>
        <v>0</v>
      </c>
      <c r="M45" s="147">
        <f t="shared" si="31"/>
        <v>0</v>
      </c>
      <c r="N45" s="147">
        <f t="shared" si="31"/>
        <v>0</v>
      </c>
      <c r="O45" s="147">
        <f t="shared" si="31"/>
        <v>0</v>
      </c>
      <c r="P45" s="147">
        <f t="shared" si="31"/>
        <v>0</v>
      </c>
      <c r="Q45" s="147">
        <f t="shared" si="31"/>
        <v>0</v>
      </c>
      <c r="R45" s="147">
        <f t="shared" si="32"/>
        <v>0</v>
      </c>
      <c r="S45" s="147">
        <f t="shared" si="32"/>
        <v>0</v>
      </c>
      <c r="T45" s="147">
        <f t="shared" si="32"/>
        <v>0</v>
      </c>
      <c r="U45" s="147">
        <f t="shared" si="32"/>
        <v>0</v>
      </c>
      <c r="V45" s="147">
        <f t="shared" si="32"/>
        <v>0</v>
      </c>
      <c r="W45" s="147">
        <f t="shared" si="32"/>
        <v>0</v>
      </c>
      <c r="X45" s="147">
        <f t="shared" si="32"/>
        <v>0</v>
      </c>
      <c r="Y45" s="147">
        <f t="shared" si="32"/>
        <v>0</v>
      </c>
      <c r="Z45" s="147">
        <f t="shared" si="32"/>
        <v>0</v>
      </c>
      <c r="AA45" s="147">
        <f t="shared" si="32"/>
        <v>0</v>
      </c>
      <c r="AB45" s="147">
        <f t="shared" si="33"/>
        <v>0</v>
      </c>
      <c r="AC45" s="147">
        <f t="shared" si="33"/>
        <v>0</v>
      </c>
      <c r="AD45" s="147">
        <f t="shared" si="33"/>
        <v>0</v>
      </c>
      <c r="AE45" s="147">
        <f t="shared" si="33"/>
        <v>0</v>
      </c>
      <c r="AF45" s="147">
        <f t="shared" si="33"/>
        <v>0</v>
      </c>
      <c r="AG45" s="147">
        <f t="shared" si="33"/>
        <v>0</v>
      </c>
      <c r="AH45" s="147">
        <f t="shared" si="33"/>
        <v>0</v>
      </c>
      <c r="AI45" s="147">
        <f t="shared" si="33"/>
        <v>0</v>
      </c>
      <c r="AJ45" s="147">
        <f t="shared" si="33"/>
        <v>0</v>
      </c>
      <c r="AK45" s="147">
        <f t="shared" si="33"/>
        <v>0</v>
      </c>
      <c r="AL45" s="147">
        <f t="shared" si="34"/>
        <v>0</v>
      </c>
      <c r="AM45" s="147">
        <f t="shared" si="34"/>
        <v>0</v>
      </c>
      <c r="AN45" s="147">
        <f t="shared" si="34"/>
        <v>0</v>
      </c>
      <c r="AO45" s="147">
        <f t="shared" si="34"/>
        <v>0</v>
      </c>
      <c r="AP45" s="147">
        <f t="shared" si="34"/>
        <v>0</v>
      </c>
      <c r="AQ45" s="147">
        <f t="shared" si="34"/>
        <v>0</v>
      </c>
      <c r="AS45" s="147">
        <f t="shared" si="35"/>
        <v>0</v>
      </c>
      <c r="AT45" s="147">
        <f t="shared" si="36"/>
        <v>0</v>
      </c>
      <c r="AU45" s="147">
        <f t="shared" si="37"/>
        <v>0</v>
      </c>
      <c r="AV45" s="147">
        <f t="shared" si="38"/>
        <v>0</v>
      </c>
      <c r="AW45" s="147">
        <f t="shared" si="39"/>
        <v>0</v>
      </c>
      <c r="AX45" s="147">
        <f t="shared" si="40"/>
        <v>0</v>
      </c>
      <c r="AY45" s="147">
        <f t="shared" si="41"/>
        <v>0</v>
      </c>
      <c r="AZ45" s="147">
        <f t="shared" si="42"/>
        <v>0</v>
      </c>
      <c r="BA45" s="147">
        <f t="shared" si="43"/>
        <v>0</v>
      </c>
      <c r="BB45" s="147">
        <f t="shared" si="44"/>
        <v>0</v>
      </c>
      <c r="BC45" s="147">
        <f t="shared" si="45"/>
        <v>0</v>
      </c>
      <c r="BD45" s="147">
        <f t="shared" si="46"/>
        <v>0</v>
      </c>
      <c r="BF45" s="196">
        <f t="shared" si="47"/>
        <v>0</v>
      </c>
      <c r="BG45" s="196">
        <f t="shared" si="48"/>
        <v>0</v>
      </c>
      <c r="BH45" s="196">
        <f t="shared" si="49"/>
        <v>0</v>
      </c>
    </row>
    <row r="46" spans="1:60">
      <c r="C46" s="195"/>
      <c r="D46" s="200" t="s">
        <v>118</v>
      </c>
      <c r="E46" s="199"/>
      <c r="F46" s="198"/>
      <c r="G46" s="197"/>
      <c r="H46" s="147">
        <f t="shared" si="31"/>
        <v>0</v>
      </c>
      <c r="I46" s="147">
        <f t="shared" si="31"/>
        <v>0</v>
      </c>
      <c r="J46" s="147">
        <f t="shared" si="31"/>
        <v>0</v>
      </c>
      <c r="K46" s="147">
        <f t="shared" si="31"/>
        <v>0</v>
      </c>
      <c r="L46" s="147">
        <f t="shared" si="31"/>
        <v>0</v>
      </c>
      <c r="M46" s="147">
        <f t="shared" si="31"/>
        <v>0</v>
      </c>
      <c r="N46" s="147">
        <f t="shared" si="31"/>
        <v>0</v>
      </c>
      <c r="O46" s="147">
        <f t="shared" si="31"/>
        <v>0</v>
      </c>
      <c r="P46" s="147">
        <f t="shared" si="31"/>
        <v>0</v>
      </c>
      <c r="Q46" s="147">
        <f t="shared" si="31"/>
        <v>0</v>
      </c>
      <c r="R46" s="147">
        <f t="shared" si="32"/>
        <v>0</v>
      </c>
      <c r="S46" s="147">
        <f t="shared" si="32"/>
        <v>0</v>
      </c>
      <c r="T46" s="147">
        <f t="shared" si="32"/>
        <v>0</v>
      </c>
      <c r="U46" s="147">
        <f t="shared" si="32"/>
        <v>0</v>
      </c>
      <c r="V46" s="147">
        <f t="shared" si="32"/>
        <v>0</v>
      </c>
      <c r="W46" s="147">
        <f t="shared" si="32"/>
        <v>0</v>
      </c>
      <c r="X46" s="147">
        <f t="shared" si="32"/>
        <v>0</v>
      </c>
      <c r="Y46" s="147">
        <f t="shared" si="32"/>
        <v>0</v>
      </c>
      <c r="Z46" s="147">
        <f t="shared" si="32"/>
        <v>0</v>
      </c>
      <c r="AA46" s="147">
        <f t="shared" si="32"/>
        <v>0</v>
      </c>
      <c r="AB46" s="147">
        <f t="shared" si="33"/>
        <v>0</v>
      </c>
      <c r="AC46" s="147">
        <f t="shared" si="33"/>
        <v>0</v>
      </c>
      <c r="AD46" s="147">
        <f t="shared" si="33"/>
        <v>0</v>
      </c>
      <c r="AE46" s="147">
        <f t="shared" si="33"/>
        <v>0</v>
      </c>
      <c r="AF46" s="147">
        <f t="shared" si="33"/>
        <v>0</v>
      </c>
      <c r="AG46" s="147">
        <f t="shared" si="33"/>
        <v>0</v>
      </c>
      <c r="AH46" s="147">
        <f t="shared" si="33"/>
        <v>0</v>
      </c>
      <c r="AI46" s="147">
        <f t="shared" si="33"/>
        <v>0</v>
      </c>
      <c r="AJ46" s="147">
        <f t="shared" si="33"/>
        <v>0</v>
      </c>
      <c r="AK46" s="147">
        <f t="shared" si="33"/>
        <v>0</v>
      </c>
      <c r="AL46" s="147">
        <f t="shared" si="34"/>
        <v>0</v>
      </c>
      <c r="AM46" s="147">
        <f t="shared" si="34"/>
        <v>0</v>
      </c>
      <c r="AN46" s="147">
        <f t="shared" si="34"/>
        <v>0</v>
      </c>
      <c r="AO46" s="147">
        <f t="shared" si="34"/>
        <v>0</v>
      </c>
      <c r="AP46" s="147">
        <f t="shared" si="34"/>
        <v>0</v>
      </c>
      <c r="AQ46" s="147">
        <f t="shared" si="34"/>
        <v>0</v>
      </c>
      <c r="AS46" s="147">
        <f t="shared" si="35"/>
        <v>0</v>
      </c>
      <c r="AT46" s="147">
        <f t="shared" si="36"/>
        <v>0</v>
      </c>
      <c r="AU46" s="147">
        <f t="shared" si="37"/>
        <v>0</v>
      </c>
      <c r="AV46" s="147">
        <f t="shared" si="38"/>
        <v>0</v>
      </c>
      <c r="AW46" s="147">
        <f t="shared" si="39"/>
        <v>0</v>
      </c>
      <c r="AX46" s="147">
        <f t="shared" si="40"/>
        <v>0</v>
      </c>
      <c r="AY46" s="147">
        <f t="shared" si="41"/>
        <v>0</v>
      </c>
      <c r="AZ46" s="147">
        <f t="shared" si="42"/>
        <v>0</v>
      </c>
      <c r="BA46" s="147">
        <f t="shared" si="43"/>
        <v>0</v>
      </c>
      <c r="BB46" s="147">
        <f t="shared" si="44"/>
        <v>0</v>
      </c>
      <c r="BC46" s="147">
        <f t="shared" si="45"/>
        <v>0</v>
      </c>
      <c r="BD46" s="147">
        <f t="shared" si="46"/>
        <v>0</v>
      </c>
      <c r="BF46" s="196">
        <f t="shared" si="47"/>
        <v>0</v>
      </c>
      <c r="BG46" s="196">
        <f t="shared" si="48"/>
        <v>0</v>
      </c>
      <c r="BH46" s="196">
        <f t="shared" si="49"/>
        <v>0</v>
      </c>
    </row>
    <row r="47" spans="1:60">
      <c r="C47" s="195"/>
      <c r="D47" s="200" t="s">
        <v>118</v>
      </c>
      <c r="E47" s="199"/>
      <c r="F47" s="198"/>
      <c r="G47" s="197"/>
      <c r="H47" s="147">
        <f t="shared" si="31"/>
        <v>0</v>
      </c>
      <c r="I47" s="147">
        <f t="shared" si="31"/>
        <v>0</v>
      </c>
      <c r="J47" s="147">
        <f t="shared" si="31"/>
        <v>0</v>
      </c>
      <c r="K47" s="147">
        <f t="shared" si="31"/>
        <v>0</v>
      </c>
      <c r="L47" s="147">
        <f t="shared" si="31"/>
        <v>0</v>
      </c>
      <c r="M47" s="147">
        <f t="shared" si="31"/>
        <v>0</v>
      </c>
      <c r="N47" s="147">
        <f t="shared" si="31"/>
        <v>0</v>
      </c>
      <c r="O47" s="147">
        <f t="shared" si="31"/>
        <v>0</v>
      </c>
      <c r="P47" s="147">
        <f t="shared" si="31"/>
        <v>0</v>
      </c>
      <c r="Q47" s="147">
        <f t="shared" si="31"/>
        <v>0</v>
      </c>
      <c r="R47" s="147">
        <f t="shared" si="32"/>
        <v>0</v>
      </c>
      <c r="S47" s="147">
        <f t="shared" si="32"/>
        <v>0</v>
      </c>
      <c r="T47" s="147">
        <f t="shared" si="32"/>
        <v>0</v>
      </c>
      <c r="U47" s="147">
        <f t="shared" si="32"/>
        <v>0</v>
      </c>
      <c r="V47" s="147">
        <f t="shared" si="32"/>
        <v>0</v>
      </c>
      <c r="W47" s="147">
        <f t="shared" si="32"/>
        <v>0</v>
      </c>
      <c r="X47" s="147">
        <f t="shared" si="32"/>
        <v>0</v>
      </c>
      <c r="Y47" s="147">
        <f t="shared" si="32"/>
        <v>0</v>
      </c>
      <c r="Z47" s="147">
        <f t="shared" si="32"/>
        <v>0</v>
      </c>
      <c r="AA47" s="147">
        <f t="shared" si="32"/>
        <v>0</v>
      </c>
      <c r="AB47" s="147">
        <f t="shared" si="33"/>
        <v>0</v>
      </c>
      <c r="AC47" s="147">
        <f t="shared" si="33"/>
        <v>0</v>
      </c>
      <c r="AD47" s="147">
        <f t="shared" si="33"/>
        <v>0</v>
      </c>
      <c r="AE47" s="147">
        <f t="shared" si="33"/>
        <v>0</v>
      </c>
      <c r="AF47" s="147">
        <f t="shared" si="33"/>
        <v>0</v>
      </c>
      <c r="AG47" s="147">
        <f t="shared" si="33"/>
        <v>0</v>
      </c>
      <c r="AH47" s="147">
        <f t="shared" si="33"/>
        <v>0</v>
      </c>
      <c r="AI47" s="147">
        <f t="shared" si="33"/>
        <v>0</v>
      </c>
      <c r="AJ47" s="147">
        <f t="shared" si="33"/>
        <v>0</v>
      </c>
      <c r="AK47" s="147">
        <f t="shared" si="33"/>
        <v>0</v>
      </c>
      <c r="AL47" s="147">
        <f t="shared" si="34"/>
        <v>0</v>
      </c>
      <c r="AM47" s="147">
        <f t="shared" si="34"/>
        <v>0</v>
      </c>
      <c r="AN47" s="147">
        <f t="shared" si="34"/>
        <v>0</v>
      </c>
      <c r="AO47" s="147">
        <f t="shared" si="34"/>
        <v>0</v>
      </c>
      <c r="AP47" s="147">
        <f t="shared" si="34"/>
        <v>0</v>
      </c>
      <c r="AQ47" s="147">
        <f t="shared" si="34"/>
        <v>0</v>
      </c>
      <c r="AS47" s="147">
        <f t="shared" si="35"/>
        <v>0</v>
      </c>
      <c r="AT47" s="147">
        <f t="shared" si="36"/>
        <v>0</v>
      </c>
      <c r="AU47" s="147">
        <f t="shared" si="37"/>
        <v>0</v>
      </c>
      <c r="AV47" s="147">
        <f t="shared" si="38"/>
        <v>0</v>
      </c>
      <c r="AW47" s="147">
        <f t="shared" si="39"/>
        <v>0</v>
      </c>
      <c r="AX47" s="147">
        <f t="shared" si="40"/>
        <v>0</v>
      </c>
      <c r="AY47" s="147">
        <f t="shared" si="41"/>
        <v>0</v>
      </c>
      <c r="AZ47" s="147">
        <f t="shared" si="42"/>
        <v>0</v>
      </c>
      <c r="BA47" s="147">
        <f t="shared" si="43"/>
        <v>0</v>
      </c>
      <c r="BB47" s="147">
        <f t="shared" si="44"/>
        <v>0</v>
      </c>
      <c r="BC47" s="147">
        <f t="shared" si="45"/>
        <v>0</v>
      </c>
      <c r="BD47" s="147">
        <f t="shared" si="46"/>
        <v>0</v>
      </c>
      <c r="BF47" s="196">
        <f t="shared" si="47"/>
        <v>0</v>
      </c>
      <c r="BG47" s="196">
        <f t="shared" si="48"/>
        <v>0</v>
      </c>
      <c r="BH47" s="196">
        <f t="shared" si="49"/>
        <v>0</v>
      </c>
    </row>
    <row r="48" spans="1:60">
      <c r="C48" s="195"/>
      <c r="D48" s="200" t="s">
        <v>118</v>
      </c>
      <c r="E48" s="199"/>
      <c r="F48" s="198"/>
      <c r="G48" s="197"/>
      <c r="H48" s="147">
        <f t="shared" si="31"/>
        <v>0</v>
      </c>
      <c r="I48" s="147">
        <f t="shared" si="31"/>
        <v>0</v>
      </c>
      <c r="J48" s="147">
        <f t="shared" si="31"/>
        <v>0</v>
      </c>
      <c r="K48" s="147">
        <f t="shared" si="31"/>
        <v>0</v>
      </c>
      <c r="L48" s="147">
        <f t="shared" si="31"/>
        <v>0</v>
      </c>
      <c r="M48" s="147">
        <f t="shared" si="31"/>
        <v>0</v>
      </c>
      <c r="N48" s="147">
        <f t="shared" si="31"/>
        <v>0</v>
      </c>
      <c r="O48" s="147">
        <f t="shared" si="31"/>
        <v>0</v>
      </c>
      <c r="P48" s="147">
        <f t="shared" si="31"/>
        <v>0</v>
      </c>
      <c r="Q48" s="147">
        <f t="shared" si="31"/>
        <v>0</v>
      </c>
      <c r="R48" s="147">
        <f t="shared" si="32"/>
        <v>0</v>
      </c>
      <c r="S48" s="147">
        <f t="shared" si="32"/>
        <v>0</v>
      </c>
      <c r="T48" s="147">
        <f t="shared" si="32"/>
        <v>0</v>
      </c>
      <c r="U48" s="147">
        <f t="shared" si="32"/>
        <v>0</v>
      </c>
      <c r="V48" s="147">
        <f t="shared" si="32"/>
        <v>0</v>
      </c>
      <c r="W48" s="147">
        <f t="shared" si="32"/>
        <v>0</v>
      </c>
      <c r="X48" s="147">
        <f t="shared" si="32"/>
        <v>0</v>
      </c>
      <c r="Y48" s="147">
        <f t="shared" si="32"/>
        <v>0</v>
      </c>
      <c r="Z48" s="147">
        <f t="shared" si="32"/>
        <v>0</v>
      </c>
      <c r="AA48" s="147">
        <f t="shared" si="32"/>
        <v>0</v>
      </c>
      <c r="AB48" s="147">
        <f t="shared" si="33"/>
        <v>0</v>
      </c>
      <c r="AC48" s="147">
        <f t="shared" si="33"/>
        <v>0</v>
      </c>
      <c r="AD48" s="147">
        <f t="shared" si="33"/>
        <v>0</v>
      </c>
      <c r="AE48" s="147">
        <f t="shared" si="33"/>
        <v>0</v>
      </c>
      <c r="AF48" s="147">
        <f t="shared" si="33"/>
        <v>0</v>
      </c>
      <c r="AG48" s="147">
        <f t="shared" si="33"/>
        <v>0</v>
      </c>
      <c r="AH48" s="147">
        <f t="shared" si="33"/>
        <v>0</v>
      </c>
      <c r="AI48" s="147">
        <f t="shared" si="33"/>
        <v>0</v>
      </c>
      <c r="AJ48" s="147">
        <f t="shared" si="33"/>
        <v>0</v>
      </c>
      <c r="AK48" s="147">
        <f t="shared" si="33"/>
        <v>0</v>
      </c>
      <c r="AL48" s="147">
        <f t="shared" si="34"/>
        <v>0</v>
      </c>
      <c r="AM48" s="147">
        <f t="shared" si="34"/>
        <v>0</v>
      </c>
      <c r="AN48" s="147">
        <f t="shared" si="34"/>
        <v>0</v>
      </c>
      <c r="AO48" s="147">
        <f t="shared" si="34"/>
        <v>0</v>
      </c>
      <c r="AP48" s="147">
        <f t="shared" si="34"/>
        <v>0</v>
      </c>
      <c r="AQ48" s="147">
        <f t="shared" si="34"/>
        <v>0</v>
      </c>
      <c r="AS48" s="147">
        <f t="shared" si="35"/>
        <v>0</v>
      </c>
      <c r="AT48" s="147">
        <f t="shared" si="36"/>
        <v>0</v>
      </c>
      <c r="AU48" s="147">
        <f t="shared" si="37"/>
        <v>0</v>
      </c>
      <c r="AV48" s="147">
        <f t="shared" si="38"/>
        <v>0</v>
      </c>
      <c r="AW48" s="147">
        <f t="shared" si="39"/>
        <v>0</v>
      </c>
      <c r="AX48" s="147">
        <f t="shared" si="40"/>
        <v>0</v>
      </c>
      <c r="AY48" s="147">
        <f t="shared" si="41"/>
        <v>0</v>
      </c>
      <c r="AZ48" s="147">
        <f t="shared" si="42"/>
        <v>0</v>
      </c>
      <c r="BA48" s="147">
        <f t="shared" si="43"/>
        <v>0</v>
      </c>
      <c r="BB48" s="147">
        <f t="shared" si="44"/>
        <v>0</v>
      </c>
      <c r="BC48" s="147">
        <f t="shared" si="45"/>
        <v>0</v>
      </c>
      <c r="BD48" s="147">
        <f t="shared" si="46"/>
        <v>0</v>
      </c>
      <c r="BF48" s="196">
        <f t="shared" si="47"/>
        <v>0</v>
      </c>
      <c r="BG48" s="196">
        <f t="shared" si="48"/>
        <v>0</v>
      </c>
      <c r="BH48" s="196">
        <f t="shared" si="49"/>
        <v>0</v>
      </c>
    </row>
    <row r="49" spans="1:60">
      <c r="C49" s="195"/>
      <c r="D49" s="200" t="s">
        <v>118</v>
      </c>
      <c r="E49" s="199"/>
      <c r="F49" s="198"/>
      <c r="G49" s="197"/>
      <c r="H49" s="147">
        <f t="shared" si="31"/>
        <v>0</v>
      </c>
      <c r="I49" s="147">
        <f t="shared" si="31"/>
        <v>0</v>
      </c>
      <c r="J49" s="147">
        <f t="shared" si="31"/>
        <v>0</v>
      </c>
      <c r="K49" s="147">
        <f t="shared" si="31"/>
        <v>0</v>
      </c>
      <c r="L49" s="147">
        <f t="shared" si="31"/>
        <v>0</v>
      </c>
      <c r="M49" s="147">
        <f t="shared" si="31"/>
        <v>0</v>
      </c>
      <c r="N49" s="147">
        <f t="shared" si="31"/>
        <v>0</v>
      </c>
      <c r="O49" s="147">
        <f t="shared" si="31"/>
        <v>0</v>
      </c>
      <c r="P49" s="147">
        <f t="shared" si="31"/>
        <v>0</v>
      </c>
      <c r="Q49" s="147">
        <f t="shared" si="31"/>
        <v>0</v>
      </c>
      <c r="R49" s="147">
        <f t="shared" si="32"/>
        <v>0</v>
      </c>
      <c r="S49" s="147">
        <f t="shared" si="32"/>
        <v>0</v>
      </c>
      <c r="T49" s="147">
        <f t="shared" si="32"/>
        <v>0</v>
      </c>
      <c r="U49" s="147">
        <f t="shared" si="32"/>
        <v>0</v>
      </c>
      <c r="V49" s="147">
        <f t="shared" si="32"/>
        <v>0</v>
      </c>
      <c r="W49" s="147">
        <f t="shared" si="32"/>
        <v>0</v>
      </c>
      <c r="X49" s="147">
        <f t="shared" si="32"/>
        <v>0</v>
      </c>
      <c r="Y49" s="147">
        <f t="shared" si="32"/>
        <v>0</v>
      </c>
      <c r="Z49" s="147">
        <f t="shared" si="32"/>
        <v>0</v>
      </c>
      <c r="AA49" s="147">
        <f t="shared" si="32"/>
        <v>0</v>
      </c>
      <c r="AB49" s="147">
        <f t="shared" si="33"/>
        <v>0</v>
      </c>
      <c r="AC49" s="147">
        <f t="shared" si="33"/>
        <v>0</v>
      </c>
      <c r="AD49" s="147">
        <f t="shared" si="33"/>
        <v>0</v>
      </c>
      <c r="AE49" s="147">
        <f t="shared" si="33"/>
        <v>0</v>
      </c>
      <c r="AF49" s="147">
        <f t="shared" si="33"/>
        <v>0</v>
      </c>
      <c r="AG49" s="147">
        <f t="shared" si="33"/>
        <v>0</v>
      </c>
      <c r="AH49" s="147">
        <f t="shared" si="33"/>
        <v>0</v>
      </c>
      <c r="AI49" s="147">
        <f t="shared" si="33"/>
        <v>0</v>
      </c>
      <c r="AJ49" s="147">
        <f t="shared" si="33"/>
        <v>0</v>
      </c>
      <c r="AK49" s="147">
        <f t="shared" si="33"/>
        <v>0</v>
      </c>
      <c r="AL49" s="147">
        <f t="shared" si="34"/>
        <v>0</v>
      </c>
      <c r="AM49" s="147">
        <f t="shared" si="34"/>
        <v>0</v>
      </c>
      <c r="AN49" s="147">
        <f t="shared" si="34"/>
        <v>0</v>
      </c>
      <c r="AO49" s="147">
        <f t="shared" si="34"/>
        <v>0</v>
      </c>
      <c r="AP49" s="147">
        <f t="shared" si="34"/>
        <v>0</v>
      </c>
      <c r="AQ49" s="147">
        <f t="shared" si="34"/>
        <v>0</v>
      </c>
      <c r="AS49" s="147">
        <f t="shared" si="35"/>
        <v>0</v>
      </c>
      <c r="AT49" s="147">
        <f t="shared" si="36"/>
        <v>0</v>
      </c>
      <c r="AU49" s="147">
        <f t="shared" si="37"/>
        <v>0</v>
      </c>
      <c r="AV49" s="147">
        <f t="shared" si="38"/>
        <v>0</v>
      </c>
      <c r="AW49" s="147">
        <f t="shared" si="39"/>
        <v>0</v>
      </c>
      <c r="AX49" s="147">
        <f t="shared" si="40"/>
        <v>0</v>
      </c>
      <c r="AY49" s="147">
        <f t="shared" si="41"/>
        <v>0</v>
      </c>
      <c r="AZ49" s="147">
        <f t="shared" si="42"/>
        <v>0</v>
      </c>
      <c r="BA49" s="147">
        <f t="shared" si="43"/>
        <v>0</v>
      </c>
      <c r="BB49" s="147">
        <f t="shared" si="44"/>
        <v>0</v>
      </c>
      <c r="BC49" s="147">
        <f t="shared" si="45"/>
        <v>0</v>
      </c>
      <c r="BD49" s="147">
        <f t="shared" si="46"/>
        <v>0</v>
      </c>
      <c r="BF49" s="196">
        <f t="shared" si="47"/>
        <v>0</v>
      </c>
      <c r="BG49" s="196">
        <f t="shared" si="48"/>
        <v>0</v>
      </c>
      <c r="BH49" s="196">
        <f t="shared" si="49"/>
        <v>0</v>
      </c>
    </row>
    <row r="50" spans="1:60">
      <c r="C50" s="195"/>
      <c r="D50" s="200" t="s">
        <v>118</v>
      </c>
      <c r="E50" s="199"/>
      <c r="F50" s="198"/>
      <c r="G50" s="197"/>
      <c r="H50" s="147">
        <f t="shared" si="31"/>
        <v>0</v>
      </c>
      <c r="I50" s="147">
        <f t="shared" si="31"/>
        <v>0</v>
      </c>
      <c r="J50" s="147">
        <f t="shared" si="31"/>
        <v>0</v>
      </c>
      <c r="K50" s="147">
        <f t="shared" si="31"/>
        <v>0</v>
      </c>
      <c r="L50" s="147">
        <f t="shared" si="31"/>
        <v>0</v>
      </c>
      <c r="M50" s="147">
        <f t="shared" si="31"/>
        <v>0</v>
      </c>
      <c r="N50" s="147">
        <f t="shared" si="31"/>
        <v>0</v>
      </c>
      <c r="O50" s="147">
        <f t="shared" si="31"/>
        <v>0</v>
      </c>
      <c r="P50" s="147">
        <f t="shared" si="31"/>
        <v>0</v>
      </c>
      <c r="Q50" s="147">
        <f t="shared" si="31"/>
        <v>0</v>
      </c>
      <c r="R50" s="147">
        <f t="shared" si="32"/>
        <v>0</v>
      </c>
      <c r="S50" s="147">
        <f t="shared" si="32"/>
        <v>0</v>
      </c>
      <c r="T50" s="147">
        <f t="shared" si="32"/>
        <v>0</v>
      </c>
      <c r="U50" s="147">
        <f t="shared" si="32"/>
        <v>0</v>
      </c>
      <c r="V50" s="147">
        <f t="shared" si="32"/>
        <v>0</v>
      </c>
      <c r="W50" s="147">
        <f t="shared" si="32"/>
        <v>0</v>
      </c>
      <c r="X50" s="147">
        <f t="shared" si="32"/>
        <v>0</v>
      </c>
      <c r="Y50" s="147">
        <f t="shared" si="32"/>
        <v>0</v>
      </c>
      <c r="Z50" s="147">
        <f t="shared" si="32"/>
        <v>0</v>
      </c>
      <c r="AA50" s="147">
        <f t="shared" si="32"/>
        <v>0</v>
      </c>
      <c r="AB50" s="147">
        <f t="shared" si="33"/>
        <v>0</v>
      </c>
      <c r="AC50" s="147">
        <f t="shared" si="33"/>
        <v>0</v>
      </c>
      <c r="AD50" s="147">
        <f t="shared" si="33"/>
        <v>0</v>
      </c>
      <c r="AE50" s="147">
        <f t="shared" si="33"/>
        <v>0</v>
      </c>
      <c r="AF50" s="147">
        <f t="shared" si="33"/>
        <v>0</v>
      </c>
      <c r="AG50" s="147">
        <f t="shared" si="33"/>
        <v>0</v>
      </c>
      <c r="AH50" s="147">
        <f t="shared" si="33"/>
        <v>0</v>
      </c>
      <c r="AI50" s="147">
        <f t="shared" si="33"/>
        <v>0</v>
      </c>
      <c r="AJ50" s="147">
        <f t="shared" si="33"/>
        <v>0</v>
      </c>
      <c r="AK50" s="147">
        <f t="shared" si="33"/>
        <v>0</v>
      </c>
      <c r="AL50" s="147">
        <f t="shared" si="34"/>
        <v>0</v>
      </c>
      <c r="AM50" s="147">
        <f t="shared" si="34"/>
        <v>0</v>
      </c>
      <c r="AN50" s="147">
        <f t="shared" si="34"/>
        <v>0</v>
      </c>
      <c r="AO50" s="147">
        <f t="shared" si="34"/>
        <v>0</v>
      </c>
      <c r="AP50" s="147">
        <f t="shared" si="34"/>
        <v>0</v>
      </c>
      <c r="AQ50" s="147">
        <f t="shared" si="34"/>
        <v>0</v>
      </c>
      <c r="AS50" s="147">
        <f t="shared" si="35"/>
        <v>0</v>
      </c>
      <c r="AT50" s="147">
        <f t="shared" si="36"/>
        <v>0</v>
      </c>
      <c r="AU50" s="147">
        <f t="shared" si="37"/>
        <v>0</v>
      </c>
      <c r="AV50" s="147">
        <f t="shared" si="38"/>
        <v>0</v>
      </c>
      <c r="AW50" s="147">
        <f t="shared" si="39"/>
        <v>0</v>
      </c>
      <c r="AX50" s="147">
        <f t="shared" si="40"/>
        <v>0</v>
      </c>
      <c r="AY50" s="147">
        <f t="shared" si="41"/>
        <v>0</v>
      </c>
      <c r="AZ50" s="147">
        <f t="shared" si="42"/>
        <v>0</v>
      </c>
      <c r="BA50" s="147">
        <f t="shared" si="43"/>
        <v>0</v>
      </c>
      <c r="BB50" s="147">
        <f t="shared" si="44"/>
        <v>0</v>
      </c>
      <c r="BC50" s="147">
        <f t="shared" si="45"/>
        <v>0</v>
      </c>
      <c r="BD50" s="147">
        <f t="shared" si="46"/>
        <v>0</v>
      </c>
      <c r="BF50" s="196">
        <f t="shared" si="47"/>
        <v>0</v>
      </c>
      <c r="BG50" s="196">
        <f t="shared" si="48"/>
        <v>0</v>
      </c>
      <c r="BH50" s="196">
        <f t="shared" si="49"/>
        <v>0</v>
      </c>
    </row>
    <row r="51" spans="1:60">
      <c r="C51" s="195"/>
      <c r="D51" s="200"/>
      <c r="E51" s="194"/>
      <c r="F51" s="193"/>
      <c r="G51" s="193"/>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S51" s="192"/>
      <c r="AT51" s="192"/>
      <c r="AU51" s="192"/>
      <c r="AV51" s="192"/>
      <c r="AW51" s="192"/>
      <c r="AX51" s="192"/>
      <c r="AY51" s="192"/>
      <c r="AZ51" s="192"/>
      <c r="BA51" s="147"/>
      <c r="BB51" s="147"/>
      <c r="BC51" s="147"/>
      <c r="BD51" s="147"/>
      <c r="BF51" s="149"/>
      <c r="BG51" s="149"/>
      <c r="BH51" s="149"/>
    </row>
    <row r="52" spans="1:60">
      <c r="B52" s="530" t="str">
        <f>"TOTAL "&amp;B35</f>
        <v>TOTAL MARKETING</v>
      </c>
      <c r="C52" s="530"/>
      <c r="D52" s="185" t="s">
        <v>116</v>
      </c>
      <c r="E52" s="186"/>
      <c r="F52" s="185"/>
      <c r="G52" s="185"/>
      <c r="H52" s="191">
        <f t="shared" ref="H52:AQ52" si="50">COUNTIF(H37:H51,"&gt;0")</f>
        <v>0</v>
      </c>
      <c r="I52" s="191">
        <f t="shared" si="50"/>
        <v>0</v>
      </c>
      <c r="J52" s="191">
        <f t="shared" si="50"/>
        <v>1</v>
      </c>
      <c r="K52" s="191">
        <f t="shared" si="50"/>
        <v>1</v>
      </c>
      <c r="L52" s="191">
        <f t="shared" si="50"/>
        <v>1</v>
      </c>
      <c r="M52" s="191">
        <f t="shared" si="50"/>
        <v>1</v>
      </c>
      <c r="N52" s="191">
        <f t="shared" si="50"/>
        <v>2</v>
      </c>
      <c r="O52" s="191">
        <f t="shared" si="50"/>
        <v>2</v>
      </c>
      <c r="P52" s="191">
        <f t="shared" si="50"/>
        <v>3</v>
      </c>
      <c r="Q52" s="191">
        <f t="shared" si="50"/>
        <v>3</v>
      </c>
      <c r="R52" s="191">
        <f t="shared" si="50"/>
        <v>3</v>
      </c>
      <c r="S52" s="191">
        <f t="shared" si="50"/>
        <v>3</v>
      </c>
      <c r="T52" s="191">
        <f t="shared" si="50"/>
        <v>3</v>
      </c>
      <c r="U52" s="191">
        <f t="shared" si="50"/>
        <v>4</v>
      </c>
      <c r="V52" s="191">
        <f t="shared" si="50"/>
        <v>4</v>
      </c>
      <c r="W52" s="191">
        <f t="shared" si="50"/>
        <v>4</v>
      </c>
      <c r="X52" s="191">
        <f t="shared" si="50"/>
        <v>4</v>
      </c>
      <c r="Y52" s="191">
        <f t="shared" si="50"/>
        <v>4</v>
      </c>
      <c r="Z52" s="191">
        <f t="shared" si="50"/>
        <v>4</v>
      </c>
      <c r="AA52" s="191">
        <f t="shared" si="50"/>
        <v>5</v>
      </c>
      <c r="AB52" s="191">
        <f t="shared" si="50"/>
        <v>6</v>
      </c>
      <c r="AC52" s="191">
        <f t="shared" si="50"/>
        <v>6</v>
      </c>
      <c r="AD52" s="191">
        <f t="shared" si="50"/>
        <v>6</v>
      </c>
      <c r="AE52" s="191">
        <f t="shared" si="50"/>
        <v>6</v>
      </c>
      <c r="AF52" s="191">
        <f t="shared" si="50"/>
        <v>6</v>
      </c>
      <c r="AG52" s="191">
        <f t="shared" si="50"/>
        <v>6</v>
      </c>
      <c r="AH52" s="191">
        <f t="shared" si="50"/>
        <v>7</v>
      </c>
      <c r="AI52" s="191">
        <f t="shared" si="50"/>
        <v>7</v>
      </c>
      <c r="AJ52" s="191">
        <f t="shared" si="50"/>
        <v>7</v>
      </c>
      <c r="AK52" s="191">
        <f t="shared" si="50"/>
        <v>7</v>
      </c>
      <c r="AL52" s="191">
        <f t="shared" si="50"/>
        <v>7</v>
      </c>
      <c r="AM52" s="191">
        <f t="shared" si="50"/>
        <v>7</v>
      </c>
      <c r="AN52" s="191">
        <f t="shared" si="50"/>
        <v>8</v>
      </c>
      <c r="AO52" s="191">
        <f t="shared" si="50"/>
        <v>8</v>
      </c>
      <c r="AP52" s="191">
        <f t="shared" si="50"/>
        <v>8</v>
      </c>
      <c r="AQ52" s="191">
        <f t="shared" si="50"/>
        <v>8</v>
      </c>
      <c r="AS52" s="191">
        <f t="shared" ref="AS52:BD52" si="51">COUNTIF(AS37:AS51,"&gt;0")</f>
        <v>1</v>
      </c>
      <c r="AT52" s="191">
        <f t="shared" si="51"/>
        <v>1</v>
      </c>
      <c r="AU52" s="191">
        <f t="shared" si="51"/>
        <v>3</v>
      </c>
      <c r="AV52" s="191">
        <f t="shared" si="51"/>
        <v>3</v>
      </c>
      <c r="AW52" s="191">
        <f t="shared" si="51"/>
        <v>4</v>
      </c>
      <c r="AX52" s="191">
        <f t="shared" si="51"/>
        <v>4</v>
      </c>
      <c r="AY52" s="191">
        <f t="shared" si="51"/>
        <v>6</v>
      </c>
      <c r="AZ52" s="191">
        <f t="shared" si="51"/>
        <v>6</v>
      </c>
      <c r="BA52" s="191">
        <f t="shared" si="51"/>
        <v>7</v>
      </c>
      <c r="BB52" s="191">
        <f t="shared" si="51"/>
        <v>7</v>
      </c>
      <c r="BC52" s="191">
        <f t="shared" si="51"/>
        <v>8</v>
      </c>
      <c r="BD52" s="191">
        <f t="shared" si="51"/>
        <v>8</v>
      </c>
      <c r="BF52" s="191">
        <f>AV52</f>
        <v>3</v>
      </c>
      <c r="BG52" s="191">
        <f>AZ52</f>
        <v>6</v>
      </c>
      <c r="BH52" s="191">
        <f>BD52</f>
        <v>8</v>
      </c>
    </row>
    <row r="53" spans="1:60">
      <c r="B53" s="531"/>
      <c r="C53" s="531"/>
      <c r="D53" s="21" t="s">
        <v>70</v>
      </c>
      <c r="E53" s="81"/>
      <c r="F53" s="21"/>
      <c r="G53" s="21"/>
      <c r="H53" s="189">
        <f t="shared" ref="H53:AQ53" si="52">SUM(H37:H51)</f>
        <v>0</v>
      </c>
      <c r="I53" s="189">
        <f t="shared" si="52"/>
        <v>0</v>
      </c>
      <c r="J53" s="189">
        <f t="shared" si="52"/>
        <v>10000</v>
      </c>
      <c r="K53" s="189">
        <f t="shared" si="52"/>
        <v>10000</v>
      </c>
      <c r="L53" s="189">
        <f t="shared" si="52"/>
        <v>10000</v>
      </c>
      <c r="M53" s="189">
        <f t="shared" si="52"/>
        <v>10000</v>
      </c>
      <c r="N53" s="189">
        <f t="shared" si="52"/>
        <v>20000</v>
      </c>
      <c r="O53" s="189">
        <f t="shared" si="52"/>
        <v>20000</v>
      </c>
      <c r="P53" s="189">
        <f t="shared" si="52"/>
        <v>25833.333333333332</v>
      </c>
      <c r="Q53" s="189">
        <f t="shared" si="52"/>
        <v>25833.333333333332</v>
      </c>
      <c r="R53" s="189">
        <f t="shared" si="52"/>
        <v>25833.333333333332</v>
      </c>
      <c r="S53" s="189">
        <f t="shared" si="52"/>
        <v>25833.333333333332</v>
      </c>
      <c r="T53" s="189">
        <f t="shared" si="52"/>
        <v>25833.333333333332</v>
      </c>
      <c r="U53" s="189">
        <f t="shared" si="52"/>
        <v>31666.666666666664</v>
      </c>
      <c r="V53" s="189">
        <f t="shared" si="52"/>
        <v>31966.666666666664</v>
      </c>
      <c r="W53" s="189">
        <f t="shared" si="52"/>
        <v>31966.666666666664</v>
      </c>
      <c r="X53" s="189">
        <f t="shared" si="52"/>
        <v>31966.666666666664</v>
      </c>
      <c r="Y53" s="189">
        <f t="shared" si="52"/>
        <v>31966.666666666664</v>
      </c>
      <c r="Z53" s="189">
        <f t="shared" si="52"/>
        <v>32266.666666666664</v>
      </c>
      <c r="AA53" s="189">
        <f t="shared" si="52"/>
        <v>38100</v>
      </c>
      <c r="AB53" s="189">
        <f t="shared" si="52"/>
        <v>44108.333333333336</v>
      </c>
      <c r="AC53" s="189">
        <f t="shared" si="52"/>
        <v>44108.333333333336</v>
      </c>
      <c r="AD53" s="189">
        <f t="shared" si="52"/>
        <v>44108.333333333336</v>
      </c>
      <c r="AE53" s="189">
        <f t="shared" si="52"/>
        <v>44108.333333333336</v>
      </c>
      <c r="AF53" s="189">
        <f t="shared" si="52"/>
        <v>44108.333333333336</v>
      </c>
      <c r="AG53" s="189">
        <f t="shared" si="52"/>
        <v>44283.333333333336</v>
      </c>
      <c r="AH53" s="189">
        <f t="shared" si="52"/>
        <v>49283.333333333336</v>
      </c>
      <c r="AI53" s="189">
        <f t="shared" si="52"/>
        <v>49283.333333333336</v>
      </c>
      <c r="AJ53" s="189">
        <f t="shared" si="52"/>
        <v>49283.333333333336</v>
      </c>
      <c r="AK53" s="189">
        <f t="shared" si="52"/>
        <v>49283.333333333336</v>
      </c>
      <c r="AL53" s="189">
        <f t="shared" si="52"/>
        <v>49283.333333333336</v>
      </c>
      <c r="AM53" s="189">
        <f t="shared" si="52"/>
        <v>49458.333333333336</v>
      </c>
      <c r="AN53" s="189">
        <f t="shared" si="52"/>
        <v>54633.333333333336</v>
      </c>
      <c r="AO53" s="189">
        <f t="shared" si="52"/>
        <v>54633.333333333336</v>
      </c>
      <c r="AP53" s="189">
        <f t="shared" si="52"/>
        <v>54633.333333333336</v>
      </c>
      <c r="AQ53" s="189">
        <f t="shared" si="52"/>
        <v>54633.333333333336</v>
      </c>
      <c r="AS53" s="189">
        <f t="shared" ref="AS53:BD53" si="53">SUM(AS37:AS51)</f>
        <v>10000</v>
      </c>
      <c r="AT53" s="189">
        <f t="shared" si="53"/>
        <v>30000</v>
      </c>
      <c r="AU53" s="189">
        <f t="shared" si="53"/>
        <v>65833.333333333328</v>
      </c>
      <c r="AV53" s="189">
        <f t="shared" si="53"/>
        <v>77500</v>
      </c>
      <c r="AW53" s="189">
        <f t="shared" si="53"/>
        <v>89466.666666666672</v>
      </c>
      <c r="AX53" s="189">
        <f t="shared" si="53"/>
        <v>95900</v>
      </c>
      <c r="AY53" s="189">
        <f t="shared" si="53"/>
        <v>114475</v>
      </c>
      <c r="AZ53" s="189">
        <f t="shared" si="53"/>
        <v>132325</v>
      </c>
      <c r="BA53" s="189">
        <f t="shared" si="53"/>
        <v>137675</v>
      </c>
      <c r="BB53" s="189">
        <f t="shared" si="53"/>
        <v>147850</v>
      </c>
      <c r="BC53" s="189">
        <f t="shared" si="53"/>
        <v>153375</v>
      </c>
      <c r="BD53" s="189">
        <f t="shared" si="53"/>
        <v>163900</v>
      </c>
      <c r="BF53" s="189">
        <f>SUM(BF37:BF51)</f>
        <v>183333.33333333334</v>
      </c>
      <c r="BG53" s="189">
        <f>SUM(BG37:BG51)</f>
        <v>432166.66666666669</v>
      </c>
      <c r="BH53" s="189">
        <f>SUM(BH37:BH51)</f>
        <v>602800</v>
      </c>
    </row>
    <row r="54" spans="1:60">
      <c r="B54" s="531"/>
      <c r="C54" s="531"/>
      <c r="D54" s="21" t="s">
        <v>115</v>
      </c>
      <c r="E54" s="190"/>
      <c r="F54" s="21"/>
      <c r="G54" s="21"/>
      <c r="H54" s="189">
        <f t="shared" ref="H54:AQ54" si="54">H53*$C$6</f>
        <v>0</v>
      </c>
      <c r="I54" s="189">
        <f t="shared" si="54"/>
        <v>0</v>
      </c>
      <c r="J54" s="189">
        <f t="shared" si="54"/>
        <v>1000</v>
      </c>
      <c r="K54" s="189">
        <f t="shared" si="54"/>
        <v>1000</v>
      </c>
      <c r="L54" s="189">
        <f t="shared" si="54"/>
        <v>1000</v>
      </c>
      <c r="M54" s="189">
        <f t="shared" si="54"/>
        <v>1000</v>
      </c>
      <c r="N54" s="189">
        <f t="shared" si="54"/>
        <v>2000</v>
      </c>
      <c r="O54" s="189">
        <f t="shared" si="54"/>
        <v>2000</v>
      </c>
      <c r="P54" s="189">
        <f t="shared" si="54"/>
        <v>2583.3333333333335</v>
      </c>
      <c r="Q54" s="189">
        <f t="shared" si="54"/>
        <v>2583.3333333333335</v>
      </c>
      <c r="R54" s="189">
        <f t="shared" si="54"/>
        <v>2583.3333333333335</v>
      </c>
      <c r="S54" s="189">
        <f t="shared" si="54"/>
        <v>2583.3333333333335</v>
      </c>
      <c r="T54" s="189">
        <f t="shared" si="54"/>
        <v>2583.3333333333335</v>
      </c>
      <c r="U54" s="189">
        <f t="shared" si="54"/>
        <v>3166.6666666666665</v>
      </c>
      <c r="V54" s="189">
        <f t="shared" si="54"/>
        <v>3196.6666666666665</v>
      </c>
      <c r="W54" s="189">
        <f t="shared" si="54"/>
        <v>3196.6666666666665</v>
      </c>
      <c r="X54" s="189">
        <f t="shared" si="54"/>
        <v>3196.6666666666665</v>
      </c>
      <c r="Y54" s="189">
        <f t="shared" si="54"/>
        <v>3196.6666666666665</v>
      </c>
      <c r="Z54" s="189">
        <f t="shared" si="54"/>
        <v>3226.6666666666665</v>
      </c>
      <c r="AA54" s="189">
        <f t="shared" si="54"/>
        <v>3810</v>
      </c>
      <c r="AB54" s="189">
        <f t="shared" si="54"/>
        <v>4410.8333333333339</v>
      </c>
      <c r="AC54" s="189">
        <f t="shared" si="54"/>
        <v>4410.8333333333339</v>
      </c>
      <c r="AD54" s="189">
        <f t="shared" si="54"/>
        <v>4410.8333333333339</v>
      </c>
      <c r="AE54" s="189">
        <f t="shared" si="54"/>
        <v>4410.8333333333339</v>
      </c>
      <c r="AF54" s="189">
        <f t="shared" si="54"/>
        <v>4410.8333333333339</v>
      </c>
      <c r="AG54" s="189">
        <f t="shared" si="54"/>
        <v>4428.3333333333339</v>
      </c>
      <c r="AH54" s="189">
        <f t="shared" si="54"/>
        <v>4928.3333333333339</v>
      </c>
      <c r="AI54" s="189">
        <f t="shared" si="54"/>
        <v>4928.3333333333339</v>
      </c>
      <c r="AJ54" s="189">
        <f t="shared" si="54"/>
        <v>4928.3333333333339</v>
      </c>
      <c r="AK54" s="189">
        <f t="shared" si="54"/>
        <v>4928.3333333333339</v>
      </c>
      <c r="AL54" s="189">
        <f t="shared" si="54"/>
        <v>4928.3333333333339</v>
      </c>
      <c r="AM54" s="189">
        <f t="shared" si="54"/>
        <v>4945.8333333333339</v>
      </c>
      <c r="AN54" s="189">
        <f t="shared" si="54"/>
        <v>5463.3333333333339</v>
      </c>
      <c r="AO54" s="189">
        <f t="shared" si="54"/>
        <v>5463.3333333333339</v>
      </c>
      <c r="AP54" s="189">
        <f t="shared" si="54"/>
        <v>5463.3333333333339</v>
      </c>
      <c r="AQ54" s="189">
        <f t="shared" si="54"/>
        <v>5463.3333333333339</v>
      </c>
      <c r="AS54" s="189">
        <f t="shared" ref="AS54:BD54" si="55">AS53*$C$6</f>
        <v>1000</v>
      </c>
      <c r="AT54" s="189">
        <f t="shared" si="55"/>
        <v>3000</v>
      </c>
      <c r="AU54" s="189">
        <f t="shared" si="55"/>
        <v>6583.333333333333</v>
      </c>
      <c r="AV54" s="189">
        <f t="shared" si="55"/>
        <v>7750</v>
      </c>
      <c r="AW54" s="189">
        <f t="shared" si="55"/>
        <v>8946.6666666666679</v>
      </c>
      <c r="AX54" s="189">
        <f t="shared" si="55"/>
        <v>9590</v>
      </c>
      <c r="AY54" s="189">
        <f t="shared" si="55"/>
        <v>11447.5</v>
      </c>
      <c r="AZ54" s="189">
        <f t="shared" si="55"/>
        <v>13232.5</v>
      </c>
      <c r="BA54" s="189">
        <f t="shared" si="55"/>
        <v>13767.5</v>
      </c>
      <c r="BB54" s="189">
        <f t="shared" si="55"/>
        <v>14785</v>
      </c>
      <c r="BC54" s="189">
        <f t="shared" si="55"/>
        <v>15337.5</v>
      </c>
      <c r="BD54" s="189">
        <f t="shared" si="55"/>
        <v>16390</v>
      </c>
      <c r="BF54" s="189">
        <f>BF53*$C$6</f>
        <v>18333.333333333336</v>
      </c>
      <c r="BG54" s="189">
        <f>BG53*$C$6</f>
        <v>43216.666666666672</v>
      </c>
      <c r="BH54" s="189">
        <f>BH53*$C$6</f>
        <v>60280</v>
      </c>
    </row>
    <row r="55" spans="1:60">
      <c r="B55" s="531"/>
      <c r="C55" s="531"/>
      <c r="D55" s="21" t="s">
        <v>114</v>
      </c>
      <c r="E55" s="190"/>
      <c r="F55" s="21"/>
      <c r="G55" s="21"/>
      <c r="H55" s="189">
        <f t="shared" ref="H55:AQ55" si="56">H53*$C$5</f>
        <v>0</v>
      </c>
      <c r="I55" s="189">
        <f t="shared" si="56"/>
        <v>0</v>
      </c>
      <c r="J55" s="189">
        <f t="shared" si="56"/>
        <v>864.99999999999989</v>
      </c>
      <c r="K55" s="189">
        <f t="shared" si="56"/>
        <v>864.99999999999989</v>
      </c>
      <c r="L55" s="189">
        <f t="shared" si="56"/>
        <v>864.99999999999989</v>
      </c>
      <c r="M55" s="189">
        <f t="shared" si="56"/>
        <v>864.99999999999989</v>
      </c>
      <c r="N55" s="189">
        <f t="shared" si="56"/>
        <v>1729.9999999999998</v>
      </c>
      <c r="O55" s="189">
        <f t="shared" si="56"/>
        <v>1729.9999999999998</v>
      </c>
      <c r="P55" s="189">
        <f t="shared" si="56"/>
        <v>2234.583333333333</v>
      </c>
      <c r="Q55" s="189">
        <f t="shared" si="56"/>
        <v>2234.583333333333</v>
      </c>
      <c r="R55" s="189">
        <f t="shared" si="56"/>
        <v>2234.583333333333</v>
      </c>
      <c r="S55" s="189">
        <f t="shared" si="56"/>
        <v>2234.583333333333</v>
      </c>
      <c r="T55" s="189">
        <f t="shared" si="56"/>
        <v>2234.583333333333</v>
      </c>
      <c r="U55" s="189">
        <f t="shared" si="56"/>
        <v>2739.1666666666661</v>
      </c>
      <c r="V55" s="189">
        <f t="shared" si="56"/>
        <v>2765.1166666666663</v>
      </c>
      <c r="W55" s="189">
        <f t="shared" si="56"/>
        <v>2765.1166666666663</v>
      </c>
      <c r="X55" s="189">
        <f t="shared" si="56"/>
        <v>2765.1166666666663</v>
      </c>
      <c r="Y55" s="189">
        <f t="shared" si="56"/>
        <v>2765.1166666666663</v>
      </c>
      <c r="Z55" s="189">
        <f t="shared" si="56"/>
        <v>2791.0666666666662</v>
      </c>
      <c r="AA55" s="189">
        <f t="shared" si="56"/>
        <v>3295.6499999999996</v>
      </c>
      <c r="AB55" s="189">
        <f t="shared" si="56"/>
        <v>3815.3708333333334</v>
      </c>
      <c r="AC55" s="189">
        <f t="shared" si="56"/>
        <v>3815.3708333333334</v>
      </c>
      <c r="AD55" s="189">
        <f t="shared" si="56"/>
        <v>3815.3708333333334</v>
      </c>
      <c r="AE55" s="189">
        <f t="shared" si="56"/>
        <v>3815.3708333333334</v>
      </c>
      <c r="AF55" s="189">
        <f t="shared" si="56"/>
        <v>3815.3708333333334</v>
      </c>
      <c r="AG55" s="189">
        <f t="shared" si="56"/>
        <v>3830.5083333333332</v>
      </c>
      <c r="AH55" s="189">
        <f t="shared" si="56"/>
        <v>4263.0083333333332</v>
      </c>
      <c r="AI55" s="189">
        <f t="shared" si="56"/>
        <v>4263.0083333333332</v>
      </c>
      <c r="AJ55" s="189">
        <f t="shared" si="56"/>
        <v>4263.0083333333332</v>
      </c>
      <c r="AK55" s="189">
        <f t="shared" si="56"/>
        <v>4263.0083333333332</v>
      </c>
      <c r="AL55" s="189">
        <f t="shared" si="56"/>
        <v>4263.0083333333332</v>
      </c>
      <c r="AM55" s="189">
        <f t="shared" si="56"/>
        <v>4278.145833333333</v>
      </c>
      <c r="AN55" s="189">
        <f t="shared" si="56"/>
        <v>4725.7833333333328</v>
      </c>
      <c r="AO55" s="189">
        <f t="shared" si="56"/>
        <v>4725.7833333333328</v>
      </c>
      <c r="AP55" s="189">
        <f t="shared" si="56"/>
        <v>4725.7833333333328</v>
      </c>
      <c r="AQ55" s="189">
        <f t="shared" si="56"/>
        <v>4725.7833333333328</v>
      </c>
      <c r="AS55" s="189">
        <f t="shared" ref="AS55:BD55" si="57">AS53*$C$5</f>
        <v>864.99999999999989</v>
      </c>
      <c r="AT55" s="189">
        <f t="shared" si="57"/>
        <v>2595</v>
      </c>
      <c r="AU55" s="189">
        <f t="shared" si="57"/>
        <v>5694.5833333333321</v>
      </c>
      <c r="AV55" s="189">
        <f t="shared" si="57"/>
        <v>6703.7499999999991</v>
      </c>
      <c r="AW55" s="189">
        <f t="shared" si="57"/>
        <v>7738.8666666666668</v>
      </c>
      <c r="AX55" s="189">
        <f t="shared" si="57"/>
        <v>8295.3499999999985</v>
      </c>
      <c r="AY55" s="189">
        <f t="shared" si="57"/>
        <v>9902.0874999999996</v>
      </c>
      <c r="AZ55" s="189">
        <f t="shared" si="57"/>
        <v>11446.112499999999</v>
      </c>
      <c r="BA55" s="189">
        <f t="shared" si="57"/>
        <v>11908.887499999999</v>
      </c>
      <c r="BB55" s="189">
        <f t="shared" si="57"/>
        <v>12789.025</v>
      </c>
      <c r="BC55" s="189">
        <f t="shared" si="57"/>
        <v>13266.937499999998</v>
      </c>
      <c r="BD55" s="189">
        <f t="shared" si="57"/>
        <v>14177.349999999999</v>
      </c>
      <c r="BF55" s="189">
        <f>BF53*$C$5</f>
        <v>15858.333333333332</v>
      </c>
      <c r="BG55" s="189">
        <f>BG53*$C$5</f>
        <v>37382.416666666664</v>
      </c>
      <c r="BH55" s="189">
        <f>BH53*$C$5</f>
        <v>52142.2</v>
      </c>
    </row>
    <row r="56" spans="1:60">
      <c r="B56" s="531"/>
      <c r="C56" s="531"/>
      <c r="D56" s="182" t="s">
        <v>113</v>
      </c>
      <c r="E56" s="183"/>
      <c r="F56" s="182"/>
      <c r="G56" s="182"/>
      <c r="H56" s="187">
        <f t="shared" ref="H56:AQ56" si="58">SUM(H53:H55)</f>
        <v>0</v>
      </c>
      <c r="I56" s="187">
        <f t="shared" si="58"/>
        <v>0</v>
      </c>
      <c r="J56" s="187">
        <f t="shared" si="58"/>
        <v>11865</v>
      </c>
      <c r="K56" s="187">
        <f t="shared" si="58"/>
        <v>11865</v>
      </c>
      <c r="L56" s="187">
        <f t="shared" si="58"/>
        <v>11865</v>
      </c>
      <c r="M56" s="187">
        <f t="shared" si="58"/>
        <v>11865</v>
      </c>
      <c r="N56" s="187">
        <f t="shared" si="58"/>
        <v>23730</v>
      </c>
      <c r="O56" s="187">
        <f t="shared" si="58"/>
        <v>23730</v>
      </c>
      <c r="P56" s="187">
        <f t="shared" si="58"/>
        <v>30651.249999999996</v>
      </c>
      <c r="Q56" s="187">
        <f t="shared" si="58"/>
        <v>30651.249999999996</v>
      </c>
      <c r="R56" s="187">
        <f t="shared" si="58"/>
        <v>30651.249999999996</v>
      </c>
      <c r="S56" s="187">
        <f t="shared" si="58"/>
        <v>30651.249999999996</v>
      </c>
      <c r="T56" s="187">
        <f t="shared" si="58"/>
        <v>30651.249999999996</v>
      </c>
      <c r="U56" s="187">
        <f t="shared" si="58"/>
        <v>37572.499999999993</v>
      </c>
      <c r="V56" s="187">
        <f t="shared" si="58"/>
        <v>37928.449999999997</v>
      </c>
      <c r="W56" s="187">
        <f t="shared" si="58"/>
        <v>37928.449999999997</v>
      </c>
      <c r="X56" s="187">
        <f t="shared" si="58"/>
        <v>37928.449999999997</v>
      </c>
      <c r="Y56" s="187">
        <f t="shared" si="58"/>
        <v>37928.449999999997</v>
      </c>
      <c r="Z56" s="187">
        <f t="shared" si="58"/>
        <v>38284.399999999994</v>
      </c>
      <c r="AA56" s="187">
        <f t="shared" si="58"/>
        <v>45205.65</v>
      </c>
      <c r="AB56" s="187">
        <f t="shared" si="58"/>
        <v>52334.537500000006</v>
      </c>
      <c r="AC56" s="187">
        <f t="shared" si="58"/>
        <v>52334.537500000006</v>
      </c>
      <c r="AD56" s="187">
        <f t="shared" si="58"/>
        <v>52334.537500000006</v>
      </c>
      <c r="AE56" s="187">
        <f t="shared" si="58"/>
        <v>52334.537500000006</v>
      </c>
      <c r="AF56" s="187">
        <f t="shared" si="58"/>
        <v>52334.537500000006</v>
      </c>
      <c r="AG56" s="187">
        <f t="shared" si="58"/>
        <v>52542.175000000003</v>
      </c>
      <c r="AH56" s="187">
        <f t="shared" si="58"/>
        <v>58474.675000000003</v>
      </c>
      <c r="AI56" s="187">
        <f t="shared" si="58"/>
        <v>58474.675000000003</v>
      </c>
      <c r="AJ56" s="187">
        <f t="shared" si="58"/>
        <v>58474.675000000003</v>
      </c>
      <c r="AK56" s="187">
        <f t="shared" si="58"/>
        <v>58474.675000000003</v>
      </c>
      <c r="AL56" s="187">
        <f t="shared" si="58"/>
        <v>58474.675000000003</v>
      </c>
      <c r="AM56" s="187">
        <f t="shared" si="58"/>
        <v>58682.312500000007</v>
      </c>
      <c r="AN56" s="187">
        <f t="shared" si="58"/>
        <v>64822.450000000004</v>
      </c>
      <c r="AO56" s="187">
        <f t="shared" si="58"/>
        <v>64822.450000000004</v>
      </c>
      <c r="AP56" s="187">
        <f t="shared" si="58"/>
        <v>64822.450000000004</v>
      </c>
      <c r="AQ56" s="187">
        <f t="shared" si="58"/>
        <v>64822.450000000004</v>
      </c>
      <c r="AR56" s="188"/>
      <c r="AS56" s="187">
        <f t="shared" ref="AS56:BD56" si="59">SUM(AS53:AS55)</f>
        <v>11865</v>
      </c>
      <c r="AT56" s="187">
        <f t="shared" si="59"/>
        <v>35595</v>
      </c>
      <c r="AU56" s="187">
        <f t="shared" si="59"/>
        <v>78111.249999999985</v>
      </c>
      <c r="AV56" s="187">
        <f t="shared" si="59"/>
        <v>91953.75</v>
      </c>
      <c r="AW56" s="187">
        <f t="shared" si="59"/>
        <v>106152.20000000001</v>
      </c>
      <c r="AX56" s="187">
        <f t="shared" si="59"/>
        <v>113785.35</v>
      </c>
      <c r="AY56" s="187">
        <f t="shared" si="59"/>
        <v>135824.58749999999</v>
      </c>
      <c r="AZ56" s="187">
        <f t="shared" si="59"/>
        <v>157003.61249999999</v>
      </c>
      <c r="BA56" s="187">
        <f t="shared" si="59"/>
        <v>163351.38750000001</v>
      </c>
      <c r="BB56" s="187">
        <f t="shared" si="59"/>
        <v>175424.02499999999</v>
      </c>
      <c r="BC56" s="187">
        <f t="shared" si="59"/>
        <v>181979.4375</v>
      </c>
      <c r="BD56" s="187">
        <f t="shared" si="59"/>
        <v>194467.35</v>
      </c>
      <c r="BE56" s="188"/>
      <c r="BF56" s="187">
        <f>SUM(BF53:BF55)</f>
        <v>217525.00000000003</v>
      </c>
      <c r="BG56" s="187">
        <f>SUM(BG53:BG55)</f>
        <v>512765.75000000006</v>
      </c>
      <c r="BH56" s="187">
        <f>SUM(BH53:BH55)</f>
        <v>715222.2</v>
      </c>
    </row>
    <row r="57" spans="1:60">
      <c r="B57" s="532"/>
      <c r="C57" s="532"/>
      <c r="D57" s="182" t="s">
        <v>112</v>
      </c>
      <c r="E57" s="183"/>
      <c r="F57" s="182"/>
      <c r="G57" s="182"/>
      <c r="H57" s="187">
        <f>IFERROR(H56/H52,0)</f>
        <v>0</v>
      </c>
      <c r="I57" s="187">
        <f t="shared" ref="I57:AQ57" si="60">IFERROR(I56/I52,0)</f>
        <v>0</v>
      </c>
      <c r="J57" s="187">
        <f t="shared" si="60"/>
        <v>11865</v>
      </c>
      <c r="K57" s="187">
        <f t="shared" si="60"/>
        <v>11865</v>
      </c>
      <c r="L57" s="187">
        <f t="shared" si="60"/>
        <v>11865</v>
      </c>
      <c r="M57" s="187">
        <f t="shared" si="60"/>
        <v>11865</v>
      </c>
      <c r="N57" s="187">
        <f t="shared" si="60"/>
        <v>11865</v>
      </c>
      <c r="O57" s="187">
        <f t="shared" si="60"/>
        <v>11865</v>
      </c>
      <c r="P57" s="187">
        <f t="shared" si="60"/>
        <v>10217.083333333332</v>
      </c>
      <c r="Q57" s="187">
        <f t="shared" si="60"/>
        <v>10217.083333333332</v>
      </c>
      <c r="R57" s="187">
        <f t="shared" si="60"/>
        <v>10217.083333333332</v>
      </c>
      <c r="S57" s="187">
        <f t="shared" si="60"/>
        <v>10217.083333333332</v>
      </c>
      <c r="T57" s="187">
        <f t="shared" si="60"/>
        <v>10217.083333333332</v>
      </c>
      <c r="U57" s="187">
        <f t="shared" si="60"/>
        <v>9393.1249999999982</v>
      </c>
      <c r="V57" s="187">
        <f t="shared" si="60"/>
        <v>9482.1124999999993</v>
      </c>
      <c r="W57" s="187">
        <f t="shared" si="60"/>
        <v>9482.1124999999993</v>
      </c>
      <c r="X57" s="187">
        <f t="shared" si="60"/>
        <v>9482.1124999999993</v>
      </c>
      <c r="Y57" s="187">
        <f t="shared" si="60"/>
        <v>9482.1124999999993</v>
      </c>
      <c r="Z57" s="187">
        <f t="shared" si="60"/>
        <v>9571.0999999999985</v>
      </c>
      <c r="AA57" s="187">
        <f t="shared" si="60"/>
        <v>9041.130000000001</v>
      </c>
      <c r="AB57" s="187">
        <f t="shared" si="60"/>
        <v>8722.4229166666682</v>
      </c>
      <c r="AC57" s="187">
        <f t="shared" si="60"/>
        <v>8722.4229166666682</v>
      </c>
      <c r="AD57" s="187">
        <f t="shared" si="60"/>
        <v>8722.4229166666682</v>
      </c>
      <c r="AE57" s="187">
        <f t="shared" si="60"/>
        <v>8722.4229166666682</v>
      </c>
      <c r="AF57" s="187">
        <f t="shared" si="60"/>
        <v>8722.4229166666682</v>
      </c>
      <c r="AG57" s="187">
        <f t="shared" si="60"/>
        <v>8757.0291666666672</v>
      </c>
      <c r="AH57" s="187">
        <f t="shared" si="60"/>
        <v>8353.5249999999996</v>
      </c>
      <c r="AI57" s="187">
        <f t="shared" si="60"/>
        <v>8353.5249999999996</v>
      </c>
      <c r="AJ57" s="187">
        <f t="shared" si="60"/>
        <v>8353.5249999999996</v>
      </c>
      <c r="AK57" s="187">
        <f t="shared" si="60"/>
        <v>8353.5249999999996</v>
      </c>
      <c r="AL57" s="187">
        <f t="shared" si="60"/>
        <v>8353.5249999999996</v>
      </c>
      <c r="AM57" s="187">
        <f t="shared" si="60"/>
        <v>8383.1875000000018</v>
      </c>
      <c r="AN57" s="187">
        <f t="shared" si="60"/>
        <v>8102.8062500000005</v>
      </c>
      <c r="AO57" s="187">
        <f t="shared" si="60"/>
        <v>8102.8062500000005</v>
      </c>
      <c r="AP57" s="187">
        <f t="shared" si="60"/>
        <v>8102.8062500000005</v>
      </c>
      <c r="AQ57" s="187">
        <f t="shared" si="60"/>
        <v>8102.8062500000005</v>
      </c>
      <c r="AR57" s="17"/>
      <c r="AS57" s="187">
        <f t="shared" ref="AS57:BD57" si="61">AS56/AS52</f>
        <v>11865</v>
      </c>
      <c r="AT57" s="187">
        <f t="shared" si="61"/>
        <v>35595</v>
      </c>
      <c r="AU57" s="187">
        <f t="shared" si="61"/>
        <v>26037.083333333328</v>
      </c>
      <c r="AV57" s="187">
        <f t="shared" si="61"/>
        <v>30651.25</v>
      </c>
      <c r="AW57" s="187">
        <f t="shared" si="61"/>
        <v>26538.050000000003</v>
      </c>
      <c r="AX57" s="187">
        <f t="shared" si="61"/>
        <v>28446.337500000001</v>
      </c>
      <c r="AY57" s="187">
        <f t="shared" si="61"/>
        <v>22637.431249999998</v>
      </c>
      <c r="AZ57" s="187">
        <f t="shared" si="61"/>
        <v>26167.268749999999</v>
      </c>
      <c r="BA57" s="187">
        <f t="shared" si="61"/>
        <v>23335.912500000002</v>
      </c>
      <c r="BB57" s="187">
        <f t="shared" si="61"/>
        <v>25060.575000000001</v>
      </c>
      <c r="BC57" s="187">
        <f t="shared" si="61"/>
        <v>22747.4296875</v>
      </c>
      <c r="BD57" s="187">
        <f t="shared" si="61"/>
        <v>24308.418750000001</v>
      </c>
      <c r="BE57" s="17"/>
      <c r="BF57" s="187">
        <f>BF56/BF52</f>
        <v>72508.333333333343</v>
      </c>
      <c r="BG57" s="187">
        <f>BG56/BG52</f>
        <v>85460.958333333343</v>
      </c>
      <c r="BH57" s="187">
        <f>BH56/BH52</f>
        <v>89402.774999999994</v>
      </c>
    </row>
    <row r="58" spans="1:60">
      <c r="BA58" s="147"/>
      <c r="BB58" s="147"/>
      <c r="BC58" s="147"/>
      <c r="BD58" s="147"/>
      <c r="BF58" s="149"/>
      <c r="BG58" s="149"/>
      <c r="BH58" s="149"/>
    </row>
    <row r="59" spans="1:60" ht="13.5" thickBot="1">
      <c r="BA59" s="147"/>
      <c r="BB59" s="147"/>
      <c r="BC59" s="147"/>
      <c r="BD59" s="147"/>
      <c r="BF59" s="149"/>
      <c r="BG59" s="149"/>
      <c r="BH59" s="149"/>
    </row>
    <row r="60" spans="1:60" ht="13.5" thickBot="1">
      <c r="A60" s="1" t="s">
        <v>0</v>
      </c>
      <c r="B60" s="204" t="s">
        <v>128</v>
      </c>
      <c r="C60" s="83"/>
      <c r="D60" s="87"/>
      <c r="E60" s="203"/>
      <c r="F60" s="202"/>
      <c r="G60" s="202"/>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S60" s="86"/>
      <c r="AT60" s="86"/>
      <c r="AU60" s="86"/>
      <c r="AV60" s="86"/>
      <c r="AW60" s="86"/>
      <c r="AX60" s="86"/>
      <c r="AY60" s="86"/>
      <c r="AZ60" s="86"/>
      <c r="BA60" s="147"/>
      <c r="BB60" s="147"/>
      <c r="BC60" s="147"/>
      <c r="BD60" s="147"/>
      <c r="BF60" s="149"/>
      <c r="BG60" s="149"/>
      <c r="BH60" s="149"/>
    </row>
    <row r="61" spans="1:60">
      <c r="B61" s="130"/>
      <c r="C61" s="130"/>
      <c r="D61" s="87"/>
      <c r="E61" s="203"/>
      <c r="F61" s="202"/>
      <c r="G61" s="202"/>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S61" s="86"/>
      <c r="AT61" s="86"/>
      <c r="AU61" s="86"/>
      <c r="AV61" s="86"/>
      <c r="AW61" s="86"/>
      <c r="AX61" s="86"/>
      <c r="AY61" s="86"/>
      <c r="AZ61" s="86"/>
      <c r="BA61" s="147"/>
      <c r="BB61" s="147"/>
      <c r="BC61" s="147"/>
      <c r="BD61" s="147"/>
      <c r="BF61" s="149"/>
      <c r="BG61" s="149"/>
      <c r="BH61" s="149"/>
    </row>
    <row r="62" spans="1:60">
      <c r="C62" s="143"/>
      <c r="D62" s="493" t="s">
        <v>221</v>
      </c>
      <c r="E62" s="199">
        <v>120000</v>
      </c>
      <c r="F62" s="494">
        <v>43831</v>
      </c>
      <c r="G62" s="197"/>
      <c r="H62" s="147">
        <f t="shared" ref="H62:Q71" si="62">IF(AND(H$8&gt;=$F62,OR($G62+30&gt;H$8,$G62=0)),IF(H$8-$F62&gt;365,($E62*(1+$C$4))/12,$E62/12),0)</f>
        <v>10000</v>
      </c>
      <c r="I62" s="147">
        <f t="shared" si="62"/>
        <v>10000</v>
      </c>
      <c r="J62" s="147">
        <f t="shared" si="62"/>
        <v>10000</v>
      </c>
      <c r="K62" s="147">
        <f t="shared" si="62"/>
        <v>10000</v>
      </c>
      <c r="L62" s="147">
        <f t="shared" si="62"/>
        <v>10000</v>
      </c>
      <c r="M62" s="147">
        <f t="shared" si="62"/>
        <v>10000</v>
      </c>
      <c r="N62" s="147">
        <f t="shared" si="62"/>
        <v>10000</v>
      </c>
      <c r="O62" s="147">
        <f t="shared" si="62"/>
        <v>10000</v>
      </c>
      <c r="P62" s="147">
        <f t="shared" si="62"/>
        <v>10000</v>
      </c>
      <c r="Q62" s="147">
        <f t="shared" si="62"/>
        <v>10000</v>
      </c>
      <c r="R62" s="147">
        <f t="shared" ref="R62:AA71" si="63">IF(AND(R$8&gt;=$F62,OR($G62+30&gt;R$8,$G62=0)),IF(R$8-$F62&gt;365,($E62*(1+$C$4))/12,$E62/12),0)</f>
        <v>10000</v>
      </c>
      <c r="S62" s="147">
        <f t="shared" si="63"/>
        <v>10000</v>
      </c>
      <c r="T62" s="147">
        <f t="shared" si="63"/>
        <v>10300</v>
      </c>
      <c r="U62" s="147">
        <f t="shared" si="63"/>
        <v>10300</v>
      </c>
      <c r="V62" s="147">
        <f t="shared" si="63"/>
        <v>10300</v>
      </c>
      <c r="W62" s="147">
        <f t="shared" si="63"/>
        <v>10300</v>
      </c>
      <c r="X62" s="147">
        <f t="shared" si="63"/>
        <v>10300</v>
      </c>
      <c r="Y62" s="147">
        <f t="shared" si="63"/>
        <v>10300</v>
      </c>
      <c r="Z62" s="147">
        <f t="shared" si="63"/>
        <v>10300</v>
      </c>
      <c r="AA62" s="147">
        <f t="shared" si="63"/>
        <v>10300</v>
      </c>
      <c r="AB62" s="147">
        <f t="shared" ref="AB62:AK71" si="64">IF(AND(AB$8&gt;=$F62,OR($G62+30&gt;AB$8,$G62=0)),IF(AB$8-$F62&gt;365,($E62*(1+$C$4))/12,$E62/12),0)</f>
        <v>10300</v>
      </c>
      <c r="AC62" s="147">
        <f t="shared" si="64"/>
        <v>10300</v>
      </c>
      <c r="AD62" s="147">
        <f t="shared" si="64"/>
        <v>10300</v>
      </c>
      <c r="AE62" s="147">
        <f t="shared" si="64"/>
        <v>10300</v>
      </c>
      <c r="AF62" s="147">
        <f t="shared" si="64"/>
        <v>10300</v>
      </c>
      <c r="AG62" s="147">
        <f t="shared" si="64"/>
        <v>10300</v>
      </c>
      <c r="AH62" s="147">
        <f t="shared" si="64"/>
        <v>10300</v>
      </c>
      <c r="AI62" s="147">
        <f t="shared" si="64"/>
        <v>10300</v>
      </c>
      <c r="AJ62" s="147">
        <f t="shared" si="64"/>
        <v>10300</v>
      </c>
      <c r="AK62" s="147">
        <f t="shared" si="64"/>
        <v>10300</v>
      </c>
      <c r="AL62" s="147">
        <f t="shared" ref="AL62:AQ71" si="65">IF(AND(AL$8&gt;=$F62,OR($G62+30&gt;AL$8,$G62=0)),IF(AL$8-$F62&gt;365,($E62*(1+$C$4))/12,$E62/12),0)</f>
        <v>10300</v>
      </c>
      <c r="AM62" s="147">
        <f t="shared" si="65"/>
        <v>10300</v>
      </c>
      <c r="AN62" s="147">
        <f t="shared" si="65"/>
        <v>10300</v>
      </c>
      <c r="AO62" s="147">
        <f t="shared" si="65"/>
        <v>10300</v>
      </c>
      <c r="AP62" s="147">
        <f t="shared" si="65"/>
        <v>10300</v>
      </c>
      <c r="AQ62" s="147">
        <f t="shared" si="65"/>
        <v>10300</v>
      </c>
      <c r="AS62" s="147">
        <f t="shared" ref="AS62:AS77" si="66">SUM(H62:J62)</f>
        <v>30000</v>
      </c>
      <c r="AT62" s="147">
        <f t="shared" ref="AT62:AT77" si="67">SUM(K62:M62)</f>
        <v>30000</v>
      </c>
      <c r="AU62" s="147">
        <f t="shared" ref="AU62:AU77" si="68">SUM(N62:P62)</f>
        <v>30000</v>
      </c>
      <c r="AV62" s="147">
        <f t="shared" ref="AV62:AV77" si="69">SUM(Q62:S62)</f>
        <v>30000</v>
      </c>
      <c r="AW62" s="147">
        <f t="shared" ref="AW62:AW77" si="70">SUM(T62:V62)</f>
        <v>30900</v>
      </c>
      <c r="AX62" s="147">
        <f t="shared" ref="AX62:AX77" si="71">SUM(W62:Y62)</f>
        <v>30900</v>
      </c>
      <c r="AY62" s="147">
        <f t="shared" ref="AY62:AY77" si="72">SUM(Z62:AB62)</f>
        <v>30900</v>
      </c>
      <c r="AZ62" s="147">
        <f t="shared" ref="AZ62:AZ77" si="73">SUM(AC62:AE62)</f>
        <v>30900</v>
      </c>
      <c r="BA62" s="147">
        <f t="shared" ref="BA62:BA77" si="74">SUM(AF62:AH62)</f>
        <v>30900</v>
      </c>
      <c r="BB62" s="147">
        <f t="shared" ref="BB62:BB77" si="75">SUM(AI62:AK62)</f>
        <v>30900</v>
      </c>
      <c r="BC62" s="147">
        <f t="shared" ref="BC62:BC77" si="76">SUM(AL62:AN62)</f>
        <v>30900</v>
      </c>
      <c r="BD62" s="147">
        <f t="shared" ref="BD62:BD77" si="77">SUM(AO62:AQ62)</f>
        <v>30900</v>
      </c>
      <c r="BF62" s="196">
        <f t="shared" ref="BF62:BF77" si="78">SUM(AS62:AV62)</f>
        <v>120000</v>
      </c>
      <c r="BG62" s="196">
        <f t="shared" ref="BG62:BG77" si="79">SUM(AW62:AZ62)</f>
        <v>123600</v>
      </c>
      <c r="BH62" s="196">
        <f t="shared" ref="BH62:BH77" si="80">SUM(BA62:BD62)</f>
        <v>123600</v>
      </c>
    </row>
    <row r="63" spans="1:60">
      <c r="B63" s="154"/>
      <c r="C63" s="143"/>
      <c r="D63" s="493" t="s">
        <v>217</v>
      </c>
      <c r="E63" s="199">
        <v>100000</v>
      </c>
      <c r="F63" s="494">
        <v>44105</v>
      </c>
      <c r="G63" s="197"/>
      <c r="H63" s="147">
        <f t="shared" si="62"/>
        <v>0</v>
      </c>
      <c r="I63" s="147">
        <f t="shared" si="62"/>
        <v>0</v>
      </c>
      <c r="J63" s="147">
        <f t="shared" si="62"/>
        <v>0</v>
      </c>
      <c r="K63" s="147">
        <f t="shared" si="62"/>
        <v>0</v>
      </c>
      <c r="L63" s="147">
        <f t="shared" si="62"/>
        <v>0</v>
      </c>
      <c r="M63" s="147">
        <f t="shared" si="62"/>
        <v>0</v>
      </c>
      <c r="N63" s="147">
        <f t="shared" si="62"/>
        <v>0</v>
      </c>
      <c r="O63" s="147">
        <f t="shared" si="62"/>
        <v>0</v>
      </c>
      <c r="P63" s="147">
        <f t="shared" si="62"/>
        <v>0</v>
      </c>
      <c r="Q63" s="147">
        <f t="shared" si="62"/>
        <v>8333.3333333333339</v>
      </c>
      <c r="R63" s="147">
        <f t="shared" si="63"/>
        <v>8333.3333333333339</v>
      </c>
      <c r="S63" s="147">
        <f t="shared" si="63"/>
        <v>8333.3333333333339</v>
      </c>
      <c r="T63" s="147">
        <f t="shared" si="63"/>
        <v>8333.3333333333339</v>
      </c>
      <c r="U63" s="147">
        <f t="shared" si="63"/>
        <v>8333.3333333333339</v>
      </c>
      <c r="V63" s="147">
        <f t="shared" si="63"/>
        <v>8333.3333333333339</v>
      </c>
      <c r="W63" s="147">
        <f t="shared" si="63"/>
        <v>8333.3333333333339</v>
      </c>
      <c r="X63" s="147">
        <f t="shared" si="63"/>
        <v>8333.3333333333339</v>
      </c>
      <c r="Y63" s="147">
        <f t="shared" si="63"/>
        <v>8333.3333333333339</v>
      </c>
      <c r="Z63" s="147">
        <f t="shared" si="63"/>
        <v>8333.3333333333339</v>
      </c>
      <c r="AA63" s="147">
        <f t="shared" si="63"/>
        <v>8333.3333333333339</v>
      </c>
      <c r="AB63" s="147">
        <f t="shared" si="64"/>
        <v>8333.3333333333339</v>
      </c>
      <c r="AC63" s="147">
        <f t="shared" si="64"/>
        <v>8583.3333333333339</v>
      </c>
      <c r="AD63" s="147">
        <f t="shared" si="64"/>
        <v>8583.3333333333339</v>
      </c>
      <c r="AE63" s="147">
        <f t="shared" si="64"/>
        <v>8583.3333333333339</v>
      </c>
      <c r="AF63" s="147">
        <f t="shared" si="64"/>
        <v>8583.3333333333339</v>
      </c>
      <c r="AG63" s="147">
        <f t="shared" si="64"/>
        <v>8583.3333333333339</v>
      </c>
      <c r="AH63" s="147">
        <f t="shared" si="64"/>
        <v>8583.3333333333339</v>
      </c>
      <c r="AI63" s="147">
        <f t="shared" si="64"/>
        <v>8583.3333333333339</v>
      </c>
      <c r="AJ63" s="147">
        <f t="shared" si="64"/>
        <v>8583.3333333333339</v>
      </c>
      <c r="AK63" s="147">
        <f t="shared" si="64"/>
        <v>8583.3333333333339</v>
      </c>
      <c r="AL63" s="147">
        <f t="shared" si="65"/>
        <v>8583.3333333333339</v>
      </c>
      <c r="AM63" s="147">
        <f t="shared" si="65"/>
        <v>8583.3333333333339</v>
      </c>
      <c r="AN63" s="147">
        <f t="shared" si="65"/>
        <v>8583.3333333333339</v>
      </c>
      <c r="AO63" s="147">
        <f t="shared" si="65"/>
        <v>8583.3333333333339</v>
      </c>
      <c r="AP63" s="147">
        <f t="shared" si="65"/>
        <v>8583.3333333333339</v>
      </c>
      <c r="AQ63" s="147">
        <f t="shared" si="65"/>
        <v>8583.3333333333339</v>
      </c>
      <c r="AS63" s="147">
        <f t="shared" si="66"/>
        <v>0</v>
      </c>
      <c r="AT63" s="147">
        <f t="shared" si="67"/>
        <v>0</v>
      </c>
      <c r="AU63" s="147">
        <f t="shared" si="68"/>
        <v>0</v>
      </c>
      <c r="AV63" s="147">
        <f t="shared" si="69"/>
        <v>25000</v>
      </c>
      <c r="AW63" s="147">
        <f t="shared" si="70"/>
        <v>25000</v>
      </c>
      <c r="AX63" s="147">
        <f t="shared" si="71"/>
        <v>25000</v>
      </c>
      <c r="AY63" s="147">
        <f t="shared" si="72"/>
        <v>25000</v>
      </c>
      <c r="AZ63" s="147">
        <f t="shared" si="73"/>
        <v>25750</v>
      </c>
      <c r="BA63" s="147">
        <f t="shared" si="74"/>
        <v>25750</v>
      </c>
      <c r="BB63" s="147">
        <f t="shared" si="75"/>
        <v>25750</v>
      </c>
      <c r="BC63" s="147">
        <f t="shared" si="76"/>
        <v>25750</v>
      </c>
      <c r="BD63" s="147">
        <f t="shared" si="77"/>
        <v>25750</v>
      </c>
      <c r="BF63" s="196">
        <f t="shared" si="78"/>
        <v>25000</v>
      </c>
      <c r="BG63" s="196">
        <f t="shared" si="79"/>
        <v>100750</v>
      </c>
      <c r="BH63" s="196">
        <f t="shared" si="80"/>
        <v>103000</v>
      </c>
    </row>
    <row r="64" spans="1:60">
      <c r="B64" s="154"/>
      <c r="C64" s="143"/>
      <c r="D64" s="493" t="s">
        <v>218</v>
      </c>
      <c r="E64" s="199">
        <v>90000</v>
      </c>
      <c r="F64" s="494">
        <v>43831</v>
      </c>
      <c r="G64" s="197"/>
      <c r="H64" s="147">
        <f t="shared" si="62"/>
        <v>7500</v>
      </c>
      <c r="I64" s="147">
        <f t="shared" si="62"/>
        <v>7500</v>
      </c>
      <c r="J64" s="147">
        <f t="shared" si="62"/>
        <v>7500</v>
      </c>
      <c r="K64" s="147">
        <f t="shared" si="62"/>
        <v>7500</v>
      </c>
      <c r="L64" s="147">
        <f t="shared" si="62"/>
        <v>7500</v>
      </c>
      <c r="M64" s="147">
        <f t="shared" si="62"/>
        <v>7500</v>
      </c>
      <c r="N64" s="147">
        <f t="shared" si="62"/>
        <v>7500</v>
      </c>
      <c r="O64" s="147">
        <f t="shared" si="62"/>
        <v>7500</v>
      </c>
      <c r="P64" s="147">
        <f t="shared" si="62"/>
        <v>7500</v>
      </c>
      <c r="Q64" s="147">
        <f t="shared" si="62"/>
        <v>7500</v>
      </c>
      <c r="R64" s="147">
        <f t="shared" si="63"/>
        <v>7500</v>
      </c>
      <c r="S64" s="147">
        <f t="shared" si="63"/>
        <v>7500</v>
      </c>
      <c r="T64" s="147">
        <f t="shared" si="63"/>
        <v>7725</v>
      </c>
      <c r="U64" s="147">
        <f t="shared" si="63"/>
        <v>7725</v>
      </c>
      <c r="V64" s="147">
        <f t="shared" si="63"/>
        <v>7725</v>
      </c>
      <c r="W64" s="147">
        <f t="shared" si="63"/>
        <v>7725</v>
      </c>
      <c r="X64" s="147">
        <f t="shared" si="63"/>
        <v>7725</v>
      </c>
      <c r="Y64" s="147">
        <f t="shared" si="63"/>
        <v>7725</v>
      </c>
      <c r="Z64" s="147">
        <f t="shared" si="63"/>
        <v>7725</v>
      </c>
      <c r="AA64" s="147">
        <f t="shared" si="63"/>
        <v>7725</v>
      </c>
      <c r="AB64" s="147">
        <f t="shared" si="64"/>
        <v>7725</v>
      </c>
      <c r="AC64" s="147">
        <f t="shared" si="64"/>
        <v>7725</v>
      </c>
      <c r="AD64" s="147">
        <f t="shared" si="64"/>
        <v>7725</v>
      </c>
      <c r="AE64" s="147">
        <f t="shared" si="64"/>
        <v>7725</v>
      </c>
      <c r="AF64" s="147">
        <f t="shared" si="64"/>
        <v>7725</v>
      </c>
      <c r="AG64" s="147">
        <f t="shared" si="64"/>
        <v>7725</v>
      </c>
      <c r="AH64" s="147">
        <f t="shared" si="64"/>
        <v>7725</v>
      </c>
      <c r="AI64" s="147">
        <f t="shared" si="64"/>
        <v>7725</v>
      </c>
      <c r="AJ64" s="147">
        <f t="shared" si="64"/>
        <v>7725</v>
      </c>
      <c r="AK64" s="147">
        <f t="shared" si="64"/>
        <v>7725</v>
      </c>
      <c r="AL64" s="147">
        <f t="shared" si="65"/>
        <v>7725</v>
      </c>
      <c r="AM64" s="147">
        <f t="shared" si="65"/>
        <v>7725</v>
      </c>
      <c r="AN64" s="147">
        <f t="shared" si="65"/>
        <v>7725</v>
      </c>
      <c r="AO64" s="147">
        <f t="shared" si="65"/>
        <v>7725</v>
      </c>
      <c r="AP64" s="147">
        <f t="shared" si="65"/>
        <v>7725</v>
      </c>
      <c r="AQ64" s="147">
        <f t="shared" si="65"/>
        <v>7725</v>
      </c>
      <c r="AS64" s="147">
        <f t="shared" si="66"/>
        <v>22500</v>
      </c>
      <c r="AT64" s="147">
        <f t="shared" si="67"/>
        <v>22500</v>
      </c>
      <c r="AU64" s="147">
        <f t="shared" si="68"/>
        <v>22500</v>
      </c>
      <c r="AV64" s="147">
        <f t="shared" si="69"/>
        <v>22500</v>
      </c>
      <c r="AW64" s="147">
        <f t="shared" si="70"/>
        <v>23175</v>
      </c>
      <c r="AX64" s="147">
        <f t="shared" si="71"/>
        <v>23175</v>
      </c>
      <c r="AY64" s="147">
        <f t="shared" si="72"/>
        <v>23175</v>
      </c>
      <c r="AZ64" s="147">
        <f t="shared" si="73"/>
        <v>23175</v>
      </c>
      <c r="BA64" s="147">
        <f t="shared" si="74"/>
        <v>23175</v>
      </c>
      <c r="BB64" s="147">
        <f t="shared" si="75"/>
        <v>23175</v>
      </c>
      <c r="BC64" s="147">
        <f t="shared" si="76"/>
        <v>23175</v>
      </c>
      <c r="BD64" s="147">
        <f t="shared" si="77"/>
        <v>23175</v>
      </c>
      <c r="BF64" s="196">
        <f t="shared" si="78"/>
        <v>90000</v>
      </c>
      <c r="BG64" s="196">
        <f t="shared" si="79"/>
        <v>92700</v>
      </c>
      <c r="BH64" s="196">
        <f t="shared" si="80"/>
        <v>92700</v>
      </c>
    </row>
    <row r="65" spans="2:60">
      <c r="C65" s="143"/>
      <c r="D65" s="493" t="s">
        <v>218</v>
      </c>
      <c r="E65" s="199">
        <v>90000</v>
      </c>
      <c r="F65" s="494">
        <v>43952</v>
      </c>
      <c r="G65" s="197"/>
      <c r="H65" s="147">
        <f t="shared" si="62"/>
        <v>0</v>
      </c>
      <c r="I65" s="147">
        <f t="shared" si="62"/>
        <v>0</v>
      </c>
      <c r="J65" s="147">
        <f t="shared" si="62"/>
        <v>0</v>
      </c>
      <c r="K65" s="147">
        <f t="shared" si="62"/>
        <v>0</v>
      </c>
      <c r="L65" s="147">
        <f t="shared" si="62"/>
        <v>7500</v>
      </c>
      <c r="M65" s="147">
        <f t="shared" si="62"/>
        <v>7500</v>
      </c>
      <c r="N65" s="147">
        <f t="shared" si="62"/>
        <v>7500</v>
      </c>
      <c r="O65" s="147">
        <f t="shared" si="62"/>
        <v>7500</v>
      </c>
      <c r="P65" s="147">
        <f t="shared" si="62"/>
        <v>7500</v>
      </c>
      <c r="Q65" s="147">
        <f t="shared" si="62"/>
        <v>7500</v>
      </c>
      <c r="R65" s="147">
        <f t="shared" si="63"/>
        <v>7500</v>
      </c>
      <c r="S65" s="147">
        <f t="shared" si="63"/>
        <v>7500</v>
      </c>
      <c r="T65" s="147">
        <f t="shared" si="63"/>
        <v>7500</v>
      </c>
      <c r="U65" s="147">
        <f t="shared" si="63"/>
        <v>7500</v>
      </c>
      <c r="V65" s="147">
        <f t="shared" si="63"/>
        <v>7500</v>
      </c>
      <c r="W65" s="147">
        <f t="shared" si="63"/>
        <v>7500</v>
      </c>
      <c r="X65" s="147">
        <f t="shared" si="63"/>
        <v>7725</v>
      </c>
      <c r="Y65" s="147">
        <f t="shared" si="63"/>
        <v>7725</v>
      </c>
      <c r="Z65" s="147">
        <f t="shared" si="63"/>
        <v>7725</v>
      </c>
      <c r="AA65" s="147">
        <f t="shared" si="63"/>
        <v>7725</v>
      </c>
      <c r="AB65" s="147">
        <f t="shared" si="64"/>
        <v>7725</v>
      </c>
      <c r="AC65" s="147">
        <f t="shared" si="64"/>
        <v>7725</v>
      </c>
      <c r="AD65" s="147">
        <f t="shared" si="64"/>
        <v>7725</v>
      </c>
      <c r="AE65" s="147">
        <f t="shared" si="64"/>
        <v>7725</v>
      </c>
      <c r="AF65" s="147">
        <f t="shared" si="64"/>
        <v>7725</v>
      </c>
      <c r="AG65" s="147">
        <f t="shared" si="64"/>
        <v>7725</v>
      </c>
      <c r="AH65" s="147">
        <f t="shared" si="64"/>
        <v>7725</v>
      </c>
      <c r="AI65" s="147">
        <f t="shared" si="64"/>
        <v>7725</v>
      </c>
      <c r="AJ65" s="147">
        <f t="shared" si="64"/>
        <v>7725</v>
      </c>
      <c r="AK65" s="147">
        <f t="shared" si="64"/>
        <v>7725</v>
      </c>
      <c r="AL65" s="147">
        <f t="shared" si="65"/>
        <v>7725</v>
      </c>
      <c r="AM65" s="147">
        <f t="shared" si="65"/>
        <v>7725</v>
      </c>
      <c r="AN65" s="147">
        <f t="shared" si="65"/>
        <v>7725</v>
      </c>
      <c r="AO65" s="147">
        <f t="shared" si="65"/>
        <v>7725</v>
      </c>
      <c r="AP65" s="147">
        <f t="shared" si="65"/>
        <v>7725</v>
      </c>
      <c r="AQ65" s="147">
        <f t="shared" si="65"/>
        <v>7725</v>
      </c>
      <c r="AS65" s="147">
        <f t="shared" si="66"/>
        <v>0</v>
      </c>
      <c r="AT65" s="147">
        <f t="shared" si="67"/>
        <v>15000</v>
      </c>
      <c r="AU65" s="147">
        <f t="shared" si="68"/>
        <v>22500</v>
      </c>
      <c r="AV65" s="147">
        <f t="shared" si="69"/>
        <v>22500</v>
      </c>
      <c r="AW65" s="147">
        <f t="shared" si="70"/>
        <v>22500</v>
      </c>
      <c r="AX65" s="147">
        <f t="shared" si="71"/>
        <v>22950</v>
      </c>
      <c r="AY65" s="147">
        <f t="shared" si="72"/>
        <v>23175</v>
      </c>
      <c r="AZ65" s="147">
        <f t="shared" si="73"/>
        <v>23175</v>
      </c>
      <c r="BA65" s="147">
        <f t="shared" si="74"/>
        <v>23175</v>
      </c>
      <c r="BB65" s="147">
        <f t="shared" si="75"/>
        <v>23175</v>
      </c>
      <c r="BC65" s="147">
        <f t="shared" si="76"/>
        <v>23175</v>
      </c>
      <c r="BD65" s="147">
        <f t="shared" si="77"/>
        <v>23175</v>
      </c>
      <c r="BF65" s="196">
        <f t="shared" si="78"/>
        <v>60000</v>
      </c>
      <c r="BG65" s="196">
        <f t="shared" si="79"/>
        <v>91800</v>
      </c>
      <c r="BH65" s="196">
        <f t="shared" si="80"/>
        <v>92700</v>
      </c>
    </row>
    <row r="66" spans="2:60">
      <c r="C66" s="143"/>
      <c r="D66" s="493" t="s">
        <v>218</v>
      </c>
      <c r="E66" s="199">
        <v>90000</v>
      </c>
      <c r="F66" s="494">
        <v>44228</v>
      </c>
      <c r="G66" s="197"/>
      <c r="H66" s="147">
        <f t="shared" si="62"/>
        <v>0</v>
      </c>
      <c r="I66" s="147">
        <f t="shared" si="62"/>
        <v>0</v>
      </c>
      <c r="J66" s="147">
        <f t="shared" si="62"/>
        <v>0</v>
      </c>
      <c r="K66" s="147">
        <f t="shared" si="62"/>
        <v>0</v>
      </c>
      <c r="L66" s="147">
        <f t="shared" si="62"/>
        <v>0</v>
      </c>
      <c r="M66" s="147">
        <f t="shared" si="62"/>
        <v>0</v>
      </c>
      <c r="N66" s="147">
        <f t="shared" si="62"/>
        <v>0</v>
      </c>
      <c r="O66" s="147">
        <f t="shared" si="62"/>
        <v>0</v>
      </c>
      <c r="P66" s="147">
        <f t="shared" si="62"/>
        <v>0</v>
      </c>
      <c r="Q66" s="147">
        <f t="shared" si="62"/>
        <v>0</v>
      </c>
      <c r="R66" s="147">
        <f t="shared" si="63"/>
        <v>0</v>
      </c>
      <c r="S66" s="147">
        <f t="shared" si="63"/>
        <v>0</v>
      </c>
      <c r="T66" s="147">
        <f t="shared" si="63"/>
        <v>0</v>
      </c>
      <c r="U66" s="147">
        <f t="shared" si="63"/>
        <v>7500</v>
      </c>
      <c r="V66" s="147">
        <f t="shared" si="63"/>
        <v>7500</v>
      </c>
      <c r="W66" s="147">
        <f t="shared" si="63"/>
        <v>7500</v>
      </c>
      <c r="X66" s="147">
        <f t="shared" si="63"/>
        <v>7500</v>
      </c>
      <c r="Y66" s="147">
        <f t="shared" si="63"/>
        <v>7500</v>
      </c>
      <c r="Z66" s="147">
        <f t="shared" si="63"/>
        <v>7500</v>
      </c>
      <c r="AA66" s="147">
        <f t="shared" si="63"/>
        <v>7500</v>
      </c>
      <c r="AB66" s="147">
        <f t="shared" si="64"/>
        <v>7500</v>
      </c>
      <c r="AC66" s="147">
        <f t="shared" si="64"/>
        <v>7500</v>
      </c>
      <c r="AD66" s="147">
        <f t="shared" si="64"/>
        <v>7500</v>
      </c>
      <c r="AE66" s="147">
        <f t="shared" si="64"/>
        <v>7500</v>
      </c>
      <c r="AF66" s="147">
        <f t="shared" si="64"/>
        <v>7500</v>
      </c>
      <c r="AG66" s="147">
        <f t="shared" si="64"/>
        <v>7725</v>
      </c>
      <c r="AH66" s="147">
        <f t="shared" si="64"/>
        <v>7725</v>
      </c>
      <c r="AI66" s="147">
        <f t="shared" si="64"/>
        <v>7725</v>
      </c>
      <c r="AJ66" s="147">
        <f t="shared" si="64"/>
        <v>7725</v>
      </c>
      <c r="AK66" s="147">
        <f t="shared" si="64"/>
        <v>7725</v>
      </c>
      <c r="AL66" s="147">
        <f t="shared" si="65"/>
        <v>7725</v>
      </c>
      <c r="AM66" s="147">
        <f t="shared" si="65"/>
        <v>7725</v>
      </c>
      <c r="AN66" s="147">
        <f t="shared" si="65"/>
        <v>7725</v>
      </c>
      <c r="AO66" s="147">
        <f t="shared" si="65"/>
        <v>7725</v>
      </c>
      <c r="AP66" s="147">
        <f t="shared" si="65"/>
        <v>7725</v>
      </c>
      <c r="AQ66" s="147">
        <f t="shared" si="65"/>
        <v>7725</v>
      </c>
      <c r="AS66" s="147">
        <f t="shared" si="66"/>
        <v>0</v>
      </c>
      <c r="AT66" s="147">
        <f t="shared" si="67"/>
        <v>0</v>
      </c>
      <c r="AU66" s="147">
        <f t="shared" si="68"/>
        <v>0</v>
      </c>
      <c r="AV66" s="147">
        <f t="shared" si="69"/>
        <v>0</v>
      </c>
      <c r="AW66" s="147">
        <f t="shared" si="70"/>
        <v>15000</v>
      </c>
      <c r="AX66" s="147">
        <f t="shared" si="71"/>
        <v>22500</v>
      </c>
      <c r="AY66" s="147">
        <f t="shared" si="72"/>
        <v>22500</v>
      </c>
      <c r="AZ66" s="147">
        <f t="shared" si="73"/>
        <v>22500</v>
      </c>
      <c r="BA66" s="147">
        <f t="shared" si="74"/>
        <v>22950</v>
      </c>
      <c r="BB66" s="147">
        <f t="shared" si="75"/>
        <v>23175</v>
      </c>
      <c r="BC66" s="147">
        <f t="shared" si="76"/>
        <v>23175</v>
      </c>
      <c r="BD66" s="147">
        <f t="shared" si="77"/>
        <v>23175</v>
      </c>
      <c r="BF66" s="196">
        <f t="shared" si="78"/>
        <v>0</v>
      </c>
      <c r="BG66" s="196">
        <f t="shared" si="79"/>
        <v>82500</v>
      </c>
      <c r="BH66" s="196">
        <f t="shared" si="80"/>
        <v>92475</v>
      </c>
    </row>
    <row r="67" spans="2:60">
      <c r="C67" s="201"/>
      <c r="D67" s="493" t="s">
        <v>218</v>
      </c>
      <c r="E67" s="199">
        <v>90000</v>
      </c>
      <c r="F67" s="494">
        <v>44317</v>
      </c>
      <c r="G67" s="197"/>
      <c r="H67" s="147">
        <f t="shared" si="62"/>
        <v>0</v>
      </c>
      <c r="I67" s="147">
        <f t="shared" si="62"/>
        <v>0</v>
      </c>
      <c r="J67" s="147">
        <f t="shared" si="62"/>
        <v>0</v>
      </c>
      <c r="K67" s="147">
        <f t="shared" si="62"/>
        <v>0</v>
      </c>
      <c r="L67" s="147">
        <f t="shared" si="62"/>
        <v>0</v>
      </c>
      <c r="M67" s="147">
        <f t="shared" si="62"/>
        <v>0</v>
      </c>
      <c r="N67" s="147">
        <f t="shared" si="62"/>
        <v>0</v>
      </c>
      <c r="O67" s="147">
        <f t="shared" si="62"/>
        <v>0</v>
      </c>
      <c r="P67" s="147">
        <f t="shared" si="62"/>
        <v>0</v>
      </c>
      <c r="Q67" s="147">
        <f t="shared" si="62"/>
        <v>0</v>
      </c>
      <c r="R67" s="147">
        <f t="shared" si="63"/>
        <v>0</v>
      </c>
      <c r="S67" s="147">
        <f t="shared" si="63"/>
        <v>0</v>
      </c>
      <c r="T67" s="147">
        <f t="shared" si="63"/>
        <v>0</v>
      </c>
      <c r="U67" s="147">
        <f t="shared" si="63"/>
        <v>0</v>
      </c>
      <c r="V67" s="147">
        <f t="shared" si="63"/>
        <v>0</v>
      </c>
      <c r="W67" s="147">
        <f t="shared" si="63"/>
        <v>0</v>
      </c>
      <c r="X67" s="147">
        <f t="shared" si="63"/>
        <v>7500</v>
      </c>
      <c r="Y67" s="147">
        <f t="shared" si="63"/>
        <v>7500</v>
      </c>
      <c r="Z67" s="147">
        <f t="shared" si="63"/>
        <v>7500</v>
      </c>
      <c r="AA67" s="147">
        <f t="shared" si="63"/>
        <v>7500</v>
      </c>
      <c r="AB67" s="147">
        <f t="shared" si="64"/>
        <v>7500</v>
      </c>
      <c r="AC67" s="147">
        <f t="shared" si="64"/>
        <v>7500</v>
      </c>
      <c r="AD67" s="147">
        <f t="shared" si="64"/>
        <v>7500</v>
      </c>
      <c r="AE67" s="147">
        <f t="shared" si="64"/>
        <v>7500</v>
      </c>
      <c r="AF67" s="147">
        <f t="shared" si="64"/>
        <v>7500</v>
      </c>
      <c r="AG67" s="147">
        <f t="shared" si="64"/>
        <v>7500</v>
      </c>
      <c r="AH67" s="147">
        <f t="shared" si="64"/>
        <v>7500</v>
      </c>
      <c r="AI67" s="147">
        <f t="shared" si="64"/>
        <v>7500</v>
      </c>
      <c r="AJ67" s="147">
        <f t="shared" si="64"/>
        <v>7725</v>
      </c>
      <c r="AK67" s="147">
        <f t="shared" si="64"/>
        <v>7725</v>
      </c>
      <c r="AL67" s="147">
        <f t="shared" si="65"/>
        <v>7725</v>
      </c>
      <c r="AM67" s="147">
        <f t="shared" si="65"/>
        <v>7725</v>
      </c>
      <c r="AN67" s="147">
        <f t="shared" si="65"/>
        <v>7725</v>
      </c>
      <c r="AO67" s="147">
        <f t="shared" si="65"/>
        <v>7725</v>
      </c>
      <c r="AP67" s="147">
        <f t="shared" si="65"/>
        <v>7725</v>
      </c>
      <c r="AQ67" s="147">
        <f t="shared" si="65"/>
        <v>7725</v>
      </c>
      <c r="AS67" s="147">
        <f t="shared" si="66"/>
        <v>0</v>
      </c>
      <c r="AT67" s="147">
        <f t="shared" si="67"/>
        <v>0</v>
      </c>
      <c r="AU67" s="147">
        <f t="shared" si="68"/>
        <v>0</v>
      </c>
      <c r="AV67" s="147">
        <f t="shared" si="69"/>
        <v>0</v>
      </c>
      <c r="AW67" s="147">
        <f t="shared" si="70"/>
        <v>0</v>
      </c>
      <c r="AX67" s="147">
        <f t="shared" si="71"/>
        <v>15000</v>
      </c>
      <c r="AY67" s="147">
        <f t="shared" si="72"/>
        <v>22500</v>
      </c>
      <c r="AZ67" s="147">
        <f t="shared" si="73"/>
        <v>22500</v>
      </c>
      <c r="BA67" s="147">
        <f t="shared" si="74"/>
        <v>22500</v>
      </c>
      <c r="BB67" s="147">
        <f t="shared" si="75"/>
        <v>22950</v>
      </c>
      <c r="BC67" s="147">
        <f t="shared" si="76"/>
        <v>23175</v>
      </c>
      <c r="BD67" s="147">
        <f t="shared" si="77"/>
        <v>23175</v>
      </c>
      <c r="BF67" s="196">
        <f t="shared" si="78"/>
        <v>0</v>
      </c>
      <c r="BG67" s="196">
        <f t="shared" si="79"/>
        <v>60000</v>
      </c>
      <c r="BH67" s="196">
        <f t="shared" si="80"/>
        <v>91800</v>
      </c>
    </row>
    <row r="68" spans="2:60">
      <c r="C68" s="195"/>
      <c r="D68" s="493" t="s">
        <v>218</v>
      </c>
      <c r="E68" s="199">
        <v>90000</v>
      </c>
      <c r="F68" s="494">
        <v>44501</v>
      </c>
      <c r="G68" s="197"/>
      <c r="H68" s="147">
        <f t="shared" si="62"/>
        <v>0</v>
      </c>
      <c r="I68" s="147">
        <f t="shared" si="62"/>
        <v>0</v>
      </c>
      <c r="J68" s="147">
        <f t="shared" si="62"/>
        <v>0</v>
      </c>
      <c r="K68" s="147">
        <f t="shared" si="62"/>
        <v>0</v>
      </c>
      <c r="L68" s="147">
        <f t="shared" si="62"/>
        <v>0</v>
      </c>
      <c r="M68" s="147">
        <f t="shared" si="62"/>
        <v>0</v>
      </c>
      <c r="N68" s="147">
        <f t="shared" si="62"/>
        <v>0</v>
      </c>
      <c r="O68" s="147">
        <f t="shared" si="62"/>
        <v>0</v>
      </c>
      <c r="P68" s="147">
        <f t="shared" si="62"/>
        <v>0</v>
      </c>
      <c r="Q68" s="147">
        <f t="shared" si="62"/>
        <v>0</v>
      </c>
      <c r="R68" s="147">
        <f t="shared" si="63"/>
        <v>0</v>
      </c>
      <c r="S68" s="147">
        <f t="shared" si="63"/>
        <v>0</v>
      </c>
      <c r="T68" s="147">
        <f t="shared" si="63"/>
        <v>0</v>
      </c>
      <c r="U68" s="147">
        <f t="shared" si="63"/>
        <v>0</v>
      </c>
      <c r="V68" s="147">
        <f t="shared" si="63"/>
        <v>0</v>
      </c>
      <c r="W68" s="147">
        <f t="shared" si="63"/>
        <v>0</v>
      </c>
      <c r="X68" s="147">
        <f t="shared" si="63"/>
        <v>0</v>
      </c>
      <c r="Y68" s="147">
        <f t="shared" si="63"/>
        <v>0</v>
      </c>
      <c r="Z68" s="147">
        <f t="shared" si="63"/>
        <v>0</v>
      </c>
      <c r="AA68" s="147">
        <f t="shared" si="63"/>
        <v>0</v>
      </c>
      <c r="AB68" s="147">
        <f t="shared" si="64"/>
        <v>0</v>
      </c>
      <c r="AC68" s="147">
        <f t="shared" si="64"/>
        <v>0</v>
      </c>
      <c r="AD68" s="147">
        <f t="shared" si="64"/>
        <v>7500</v>
      </c>
      <c r="AE68" s="147">
        <f t="shared" si="64"/>
        <v>7500</v>
      </c>
      <c r="AF68" s="147">
        <f t="shared" si="64"/>
        <v>7500</v>
      </c>
      <c r="AG68" s="147">
        <f t="shared" si="64"/>
        <v>7500</v>
      </c>
      <c r="AH68" s="147">
        <f t="shared" si="64"/>
        <v>7500</v>
      </c>
      <c r="AI68" s="147">
        <f t="shared" si="64"/>
        <v>7500</v>
      </c>
      <c r="AJ68" s="147">
        <f t="shared" si="64"/>
        <v>7500</v>
      </c>
      <c r="AK68" s="147">
        <f t="shared" si="64"/>
        <v>7500</v>
      </c>
      <c r="AL68" s="147">
        <f t="shared" si="65"/>
        <v>7500</v>
      </c>
      <c r="AM68" s="147">
        <f t="shared" si="65"/>
        <v>7500</v>
      </c>
      <c r="AN68" s="147">
        <f t="shared" si="65"/>
        <v>7500</v>
      </c>
      <c r="AO68" s="147">
        <f t="shared" si="65"/>
        <v>7500</v>
      </c>
      <c r="AP68" s="147">
        <f t="shared" si="65"/>
        <v>7725</v>
      </c>
      <c r="AQ68" s="147">
        <f t="shared" si="65"/>
        <v>7725</v>
      </c>
      <c r="AS68" s="147">
        <f t="shared" si="66"/>
        <v>0</v>
      </c>
      <c r="AT68" s="147">
        <f t="shared" si="67"/>
        <v>0</v>
      </c>
      <c r="AU68" s="147">
        <f t="shared" si="68"/>
        <v>0</v>
      </c>
      <c r="AV68" s="147">
        <f t="shared" si="69"/>
        <v>0</v>
      </c>
      <c r="AW68" s="147">
        <f t="shared" si="70"/>
        <v>0</v>
      </c>
      <c r="AX68" s="147">
        <f t="shared" si="71"/>
        <v>0</v>
      </c>
      <c r="AY68" s="147">
        <f t="shared" si="72"/>
        <v>0</v>
      </c>
      <c r="AZ68" s="147">
        <f t="shared" si="73"/>
        <v>15000</v>
      </c>
      <c r="BA68" s="147">
        <f t="shared" si="74"/>
        <v>22500</v>
      </c>
      <c r="BB68" s="147">
        <f t="shared" si="75"/>
        <v>22500</v>
      </c>
      <c r="BC68" s="147">
        <f t="shared" si="76"/>
        <v>22500</v>
      </c>
      <c r="BD68" s="147">
        <f t="shared" si="77"/>
        <v>22950</v>
      </c>
      <c r="BF68" s="196">
        <f t="shared" si="78"/>
        <v>0</v>
      </c>
      <c r="BG68" s="196">
        <f t="shared" si="79"/>
        <v>15000</v>
      </c>
      <c r="BH68" s="196">
        <f t="shared" si="80"/>
        <v>90450</v>
      </c>
    </row>
    <row r="69" spans="2:60">
      <c r="C69" s="195"/>
      <c r="D69" s="493" t="s">
        <v>218</v>
      </c>
      <c r="E69" s="199">
        <v>80000</v>
      </c>
      <c r="F69" s="494">
        <v>44682</v>
      </c>
      <c r="G69" s="197"/>
      <c r="H69" s="147">
        <f t="shared" si="62"/>
        <v>0</v>
      </c>
      <c r="I69" s="147">
        <f t="shared" si="62"/>
        <v>0</v>
      </c>
      <c r="J69" s="147">
        <f t="shared" si="62"/>
        <v>0</v>
      </c>
      <c r="K69" s="147">
        <f t="shared" si="62"/>
        <v>0</v>
      </c>
      <c r="L69" s="147">
        <f t="shared" si="62"/>
        <v>0</v>
      </c>
      <c r="M69" s="147">
        <f t="shared" si="62"/>
        <v>0</v>
      </c>
      <c r="N69" s="147">
        <f t="shared" si="62"/>
        <v>0</v>
      </c>
      <c r="O69" s="147">
        <f t="shared" si="62"/>
        <v>0</v>
      </c>
      <c r="P69" s="147">
        <f t="shared" si="62"/>
        <v>0</v>
      </c>
      <c r="Q69" s="147">
        <f t="shared" si="62"/>
        <v>0</v>
      </c>
      <c r="R69" s="147">
        <f t="shared" si="63"/>
        <v>0</v>
      </c>
      <c r="S69" s="147">
        <f t="shared" si="63"/>
        <v>0</v>
      </c>
      <c r="T69" s="147">
        <f t="shared" si="63"/>
        <v>0</v>
      </c>
      <c r="U69" s="147">
        <f t="shared" si="63"/>
        <v>0</v>
      </c>
      <c r="V69" s="147">
        <f t="shared" si="63"/>
        <v>0</v>
      </c>
      <c r="W69" s="147">
        <f t="shared" si="63"/>
        <v>0</v>
      </c>
      <c r="X69" s="147">
        <f t="shared" si="63"/>
        <v>0</v>
      </c>
      <c r="Y69" s="147">
        <f t="shared" si="63"/>
        <v>0</v>
      </c>
      <c r="Z69" s="147">
        <f t="shared" si="63"/>
        <v>0</v>
      </c>
      <c r="AA69" s="147">
        <f t="shared" si="63"/>
        <v>0</v>
      </c>
      <c r="AB69" s="147">
        <f t="shared" si="64"/>
        <v>0</v>
      </c>
      <c r="AC69" s="147">
        <f t="shared" si="64"/>
        <v>0</v>
      </c>
      <c r="AD69" s="147">
        <f t="shared" si="64"/>
        <v>0</v>
      </c>
      <c r="AE69" s="147">
        <f t="shared" si="64"/>
        <v>0</v>
      </c>
      <c r="AF69" s="147">
        <f t="shared" si="64"/>
        <v>0</v>
      </c>
      <c r="AG69" s="147">
        <f t="shared" si="64"/>
        <v>0</v>
      </c>
      <c r="AH69" s="147">
        <f t="shared" si="64"/>
        <v>0</v>
      </c>
      <c r="AI69" s="147">
        <f t="shared" si="64"/>
        <v>0</v>
      </c>
      <c r="AJ69" s="147">
        <f t="shared" si="64"/>
        <v>6666.666666666667</v>
      </c>
      <c r="AK69" s="147">
        <f t="shared" si="64"/>
        <v>6666.666666666667</v>
      </c>
      <c r="AL69" s="147">
        <f t="shared" si="65"/>
        <v>6666.666666666667</v>
      </c>
      <c r="AM69" s="147">
        <f t="shared" si="65"/>
        <v>6666.666666666667</v>
      </c>
      <c r="AN69" s="147">
        <f t="shared" si="65"/>
        <v>6666.666666666667</v>
      </c>
      <c r="AO69" s="147">
        <f t="shared" si="65"/>
        <v>6666.666666666667</v>
      </c>
      <c r="AP69" s="147">
        <f t="shared" si="65"/>
        <v>6666.666666666667</v>
      </c>
      <c r="AQ69" s="147">
        <f t="shared" si="65"/>
        <v>6666.666666666667</v>
      </c>
      <c r="AS69" s="147">
        <f t="shared" si="66"/>
        <v>0</v>
      </c>
      <c r="AT69" s="147">
        <f t="shared" si="67"/>
        <v>0</v>
      </c>
      <c r="AU69" s="147">
        <f t="shared" si="68"/>
        <v>0</v>
      </c>
      <c r="AV69" s="147">
        <f t="shared" si="69"/>
        <v>0</v>
      </c>
      <c r="AW69" s="147">
        <f t="shared" si="70"/>
        <v>0</v>
      </c>
      <c r="AX69" s="147">
        <f t="shared" si="71"/>
        <v>0</v>
      </c>
      <c r="AY69" s="147">
        <f t="shared" si="72"/>
        <v>0</v>
      </c>
      <c r="AZ69" s="147">
        <f t="shared" si="73"/>
        <v>0</v>
      </c>
      <c r="BA69" s="147">
        <f t="shared" si="74"/>
        <v>0</v>
      </c>
      <c r="BB69" s="147">
        <f t="shared" si="75"/>
        <v>13333.333333333334</v>
      </c>
      <c r="BC69" s="147">
        <f t="shared" si="76"/>
        <v>20000</v>
      </c>
      <c r="BD69" s="147">
        <f t="shared" si="77"/>
        <v>20000</v>
      </c>
      <c r="BF69" s="196">
        <f t="shared" si="78"/>
        <v>0</v>
      </c>
      <c r="BG69" s="196">
        <f t="shared" si="79"/>
        <v>0</v>
      </c>
      <c r="BH69" s="196">
        <f t="shared" si="80"/>
        <v>53333.333333333336</v>
      </c>
    </row>
    <row r="70" spans="2:60">
      <c r="C70" s="195"/>
      <c r="D70" s="493" t="s">
        <v>218</v>
      </c>
      <c r="E70" s="199">
        <v>80000</v>
      </c>
      <c r="F70" s="494">
        <v>44774</v>
      </c>
      <c r="G70" s="197"/>
      <c r="H70" s="147">
        <f t="shared" si="62"/>
        <v>0</v>
      </c>
      <c r="I70" s="147">
        <f t="shared" si="62"/>
        <v>0</v>
      </c>
      <c r="J70" s="147">
        <f t="shared" si="62"/>
        <v>0</v>
      </c>
      <c r="K70" s="147">
        <f t="shared" si="62"/>
        <v>0</v>
      </c>
      <c r="L70" s="147">
        <f t="shared" si="62"/>
        <v>0</v>
      </c>
      <c r="M70" s="147">
        <f t="shared" si="62"/>
        <v>0</v>
      </c>
      <c r="N70" s="147">
        <f t="shared" si="62"/>
        <v>0</v>
      </c>
      <c r="O70" s="147">
        <f t="shared" si="62"/>
        <v>0</v>
      </c>
      <c r="P70" s="147">
        <f t="shared" si="62"/>
        <v>0</v>
      </c>
      <c r="Q70" s="147">
        <f t="shared" si="62"/>
        <v>0</v>
      </c>
      <c r="R70" s="147">
        <f t="shared" si="63"/>
        <v>0</v>
      </c>
      <c r="S70" s="147">
        <f t="shared" si="63"/>
        <v>0</v>
      </c>
      <c r="T70" s="147">
        <f t="shared" si="63"/>
        <v>0</v>
      </c>
      <c r="U70" s="147">
        <f t="shared" si="63"/>
        <v>0</v>
      </c>
      <c r="V70" s="147">
        <f t="shared" si="63"/>
        <v>0</v>
      </c>
      <c r="W70" s="147">
        <f t="shared" si="63"/>
        <v>0</v>
      </c>
      <c r="X70" s="147">
        <f t="shared" si="63"/>
        <v>0</v>
      </c>
      <c r="Y70" s="147">
        <f t="shared" si="63"/>
        <v>0</v>
      </c>
      <c r="Z70" s="147">
        <f t="shared" si="63"/>
        <v>0</v>
      </c>
      <c r="AA70" s="147">
        <f t="shared" si="63"/>
        <v>0</v>
      </c>
      <c r="AB70" s="147">
        <f t="shared" si="64"/>
        <v>0</v>
      </c>
      <c r="AC70" s="147">
        <f t="shared" si="64"/>
        <v>0</v>
      </c>
      <c r="AD70" s="147">
        <f t="shared" si="64"/>
        <v>0</v>
      </c>
      <c r="AE70" s="147">
        <f t="shared" si="64"/>
        <v>0</v>
      </c>
      <c r="AF70" s="147">
        <f t="shared" si="64"/>
        <v>0</v>
      </c>
      <c r="AG70" s="147">
        <f t="shared" si="64"/>
        <v>0</v>
      </c>
      <c r="AH70" s="147">
        <f t="shared" si="64"/>
        <v>0</v>
      </c>
      <c r="AI70" s="147">
        <f t="shared" si="64"/>
        <v>0</v>
      </c>
      <c r="AJ70" s="147">
        <f t="shared" si="64"/>
        <v>0</v>
      </c>
      <c r="AK70" s="147">
        <f t="shared" si="64"/>
        <v>0</v>
      </c>
      <c r="AL70" s="147">
        <f t="shared" si="65"/>
        <v>0</v>
      </c>
      <c r="AM70" s="147">
        <f t="shared" si="65"/>
        <v>6666.666666666667</v>
      </c>
      <c r="AN70" s="147">
        <f t="shared" si="65"/>
        <v>6666.666666666667</v>
      </c>
      <c r="AO70" s="147">
        <f t="shared" si="65"/>
        <v>6666.666666666667</v>
      </c>
      <c r="AP70" s="147">
        <f t="shared" si="65"/>
        <v>6666.666666666667</v>
      </c>
      <c r="AQ70" s="147">
        <f t="shared" si="65"/>
        <v>6666.666666666667</v>
      </c>
      <c r="AS70" s="147">
        <f t="shared" si="66"/>
        <v>0</v>
      </c>
      <c r="AT70" s="147">
        <f t="shared" si="67"/>
        <v>0</v>
      </c>
      <c r="AU70" s="147">
        <f t="shared" si="68"/>
        <v>0</v>
      </c>
      <c r="AV70" s="147">
        <f t="shared" si="69"/>
        <v>0</v>
      </c>
      <c r="AW70" s="147">
        <f t="shared" si="70"/>
        <v>0</v>
      </c>
      <c r="AX70" s="147">
        <f t="shared" si="71"/>
        <v>0</v>
      </c>
      <c r="AY70" s="147">
        <f t="shared" si="72"/>
        <v>0</v>
      </c>
      <c r="AZ70" s="147">
        <f t="shared" si="73"/>
        <v>0</v>
      </c>
      <c r="BA70" s="147">
        <f t="shared" si="74"/>
        <v>0</v>
      </c>
      <c r="BB70" s="147">
        <f t="shared" si="75"/>
        <v>0</v>
      </c>
      <c r="BC70" s="147">
        <f t="shared" si="76"/>
        <v>13333.333333333334</v>
      </c>
      <c r="BD70" s="147">
        <f t="shared" si="77"/>
        <v>20000</v>
      </c>
      <c r="BF70" s="196">
        <f t="shared" si="78"/>
        <v>0</v>
      </c>
      <c r="BG70" s="196">
        <f t="shared" si="79"/>
        <v>0</v>
      </c>
      <c r="BH70" s="196">
        <f t="shared" si="80"/>
        <v>33333.333333333336</v>
      </c>
    </row>
    <row r="71" spans="2:60">
      <c r="C71" s="195"/>
      <c r="D71" s="496" t="s">
        <v>127</v>
      </c>
      <c r="E71" s="199">
        <v>60000</v>
      </c>
      <c r="F71" s="494">
        <v>44256</v>
      </c>
      <c r="G71" s="197"/>
      <c r="H71" s="147">
        <f t="shared" si="62"/>
        <v>0</v>
      </c>
      <c r="I71" s="147">
        <f t="shared" si="62"/>
        <v>0</v>
      </c>
      <c r="J71" s="147">
        <f t="shared" si="62"/>
        <v>0</v>
      </c>
      <c r="K71" s="147">
        <f t="shared" si="62"/>
        <v>0</v>
      </c>
      <c r="L71" s="147">
        <f t="shared" si="62"/>
        <v>0</v>
      </c>
      <c r="M71" s="147">
        <f t="shared" si="62"/>
        <v>0</v>
      </c>
      <c r="N71" s="147">
        <f t="shared" si="62"/>
        <v>0</v>
      </c>
      <c r="O71" s="147">
        <f t="shared" si="62"/>
        <v>0</v>
      </c>
      <c r="P71" s="147">
        <f t="shared" si="62"/>
        <v>0</v>
      </c>
      <c r="Q71" s="147">
        <f t="shared" si="62"/>
        <v>0</v>
      </c>
      <c r="R71" s="147">
        <f t="shared" si="63"/>
        <v>0</v>
      </c>
      <c r="S71" s="147">
        <f t="shared" si="63"/>
        <v>0</v>
      </c>
      <c r="T71" s="147">
        <f t="shared" si="63"/>
        <v>0</v>
      </c>
      <c r="U71" s="147">
        <f t="shared" si="63"/>
        <v>0</v>
      </c>
      <c r="V71" s="147">
        <f t="shared" si="63"/>
        <v>5000</v>
      </c>
      <c r="W71" s="147">
        <f t="shared" si="63"/>
        <v>5000</v>
      </c>
      <c r="X71" s="147">
        <f t="shared" si="63"/>
        <v>5000</v>
      </c>
      <c r="Y71" s="147">
        <f t="shared" si="63"/>
        <v>5000</v>
      </c>
      <c r="Z71" s="147">
        <f t="shared" si="63"/>
        <v>5000</v>
      </c>
      <c r="AA71" s="147">
        <f t="shared" si="63"/>
        <v>5000</v>
      </c>
      <c r="AB71" s="147">
        <f t="shared" si="64"/>
        <v>5000</v>
      </c>
      <c r="AC71" s="147">
        <f t="shared" si="64"/>
        <v>5000</v>
      </c>
      <c r="AD71" s="147">
        <f t="shared" si="64"/>
        <v>5000</v>
      </c>
      <c r="AE71" s="147">
        <f t="shared" si="64"/>
        <v>5000</v>
      </c>
      <c r="AF71" s="147">
        <f t="shared" si="64"/>
        <v>5000</v>
      </c>
      <c r="AG71" s="147">
        <f t="shared" si="64"/>
        <v>5000</v>
      </c>
      <c r="AH71" s="147">
        <f t="shared" si="64"/>
        <v>5150</v>
      </c>
      <c r="AI71" s="147">
        <f t="shared" si="64"/>
        <v>5150</v>
      </c>
      <c r="AJ71" s="147">
        <f t="shared" si="64"/>
        <v>5150</v>
      </c>
      <c r="AK71" s="147">
        <f t="shared" si="64"/>
        <v>5150</v>
      </c>
      <c r="AL71" s="147">
        <f t="shared" si="65"/>
        <v>5150</v>
      </c>
      <c r="AM71" s="147">
        <f t="shared" si="65"/>
        <v>5150</v>
      </c>
      <c r="AN71" s="147">
        <f t="shared" si="65"/>
        <v>5150</v>
      </c>
      <c r="AO71" s="147">
        <f t="shared" si="65"/>
        <v>5150</v>
      </c>
      <c r="AP71" s="147">
        <f t="shared" si="65"/>
        <v>5150</v>
      </c>
      <c r="AQ71" s="147">
        <f t="shared" si="65"/>
        <v>5150</v>
      </c>
      <c r="AS71" s="147">
        <f t="shared" si="66"/>
        <v>0</v>
      </c>
      <c r="AT71" s="147">
        <f t="shared" si="67"/>
        <v>0</v>
      </c>
      <c r="AU71" s="147">
        <f t="shared" si="68"/>
        <v>0</v>
      </c>
      <c r="AV71" s="147">
        <f t="shared" si="69"/>
        <v>0</v>
      </c>
      <c r="AW71" s="147">
        <f t="shared" si="70"/>
        <v>5000</v>
      </c>
      <c r="AX71" s="147">
        <f t="shared" si="71"/>
        <v>15000</v>
      </c>
      <c r="AY71" s="147">
        <f t="shared" si="72"/>
        <v>15000</v>
      </c>
      <c r="AZ71" s="147">
        <f t="shared" si="73"/>
        <v>15000</v>
      </c>
      <c r="BA71" s="147">
        <f t="shared" si="74"/>
        <v>15150</v>
      </c>
      <c r="BB71" s="147">
        <f t="shared" si="75"/>
        <v>15450</v>
      </c>
      <c r="BC71" s="147">
        <f t="shared" si="76"/>
        <v>15450</v>
      </c>
      <c r="BD71" s="147">
        <f t="shared" si="77"/>
        <v>15450</v>
      </c>
      <c r="BF71" s="196">
        <f t="shared" si="78"/>
        <v>0</v>
      </c>
      <c r="BG71" s="196">
        <f t="shared" si="79"/>
        <v>50000</v>
      </c>
      <c r="BH71" s="196">
        <f t="shared" si="80"/>
        <v>61500</v>
      </c>
    </row>
    <row r="72" spans="2:60">
      <c r="C72" s="195"/>
      <c r="D72" s="496" t="s">
        <v>126</v>
      </c>
      <c r="E72" s="199">
        <v>60000</v>
      </c>
      <c r="F72" s="494">
        <v>44835</v>
      </c>
      <c r="G72" s="197"/>
      <c r="H72" s="147">
        <f t="shared" ref="H72:Q77" si="81">IF(AND(H$8&gt;=$F72,OR($G72+30&gt;H$8,$G72=0)),IF(H$8-$F72&gt;365,($E72*(1+$C$4))/12,$E72/12),0)</f>
        <v>0</v>
      </c>
      <c r="I72" s="147">
        <f t="shared" si="81"/>
        <v>0</v>
      </c>
      <c r="J72" s="147">
        <f t="shared" si="81"/>
        <v>0</v>
      </c>
      <c r="K72" s="147">
        <f t="shared" si="81"/>
        <v>0</v>
      </c>
      <c r="L72" s="147">
        <f t="shared" si="81"/>
        <v>0</v>
      </c>
      <c r="M72" s="147">
        <f t="shared" si="81"/>
        <v>0</v>
      </c>
      <c r="N72" s="147">
        <f t="shared" si="81"/>
        <v>0</v>
      </c>
      <c r="O72" s="147">
        <f t="shared" si="81"/>
        <v>0</v>
      </c>
      <c r="P72" s="147">
        <f t="shared" si="81"/>
        <v>0</v>
      </c>
      <c r="Q72" s="147">
        <f t="shared" si="81"/>
        <v>0</v>
      </c>
      <c r="R72" s="147">
        <f t="shared" ref="R72:AA77" si="82">IF(AND(R$8&gt;=$F72,OR($G72+30&gt;R$8,$G72=0)),IF(R$8-$F72&gt;365,($E72*(1+$C$4))/12,$E72/12),0)</f>
        <v>0</v>
      </c>
      <c r="S72" s="147">
        <f t="shared" si="82"/>
        <v>0</v>
      </c>
      <c r="T72" s="147">
        <f t="shared" si="82"/>
        <v>0</v>
      </c>
      <c r="U72" s="147">
        <f t="shared" si="82"/>
        <v>0</v>
      </c>
      <c r="V72" s="147">
        <f t="shared" si="82"/>
        <v>0</v>
      </c>
      <c r="W72" s="147">
        <f t="shared" si="82"/>
        <v>0</v>
      </c>
      <c r="X72" s="147">
        <f t="shared" si="82"/>
        <v>0</v>
      </c>
      <c r="Y72" s="147">
        <f t="shared" si="82"/>
        <v>0</v>
      </c>
      <c r="Z72" s="147">
        <f t="shared" si="82"/>
        <v>0</v>
      </c>
      <c r="AA72" s="147">
        <f t="shared" si="82"/>
        <v>0</v>
      </c>
      <c r="AB72" s="147">
        <f t="shared" ref="AB72:AK77" si="83">IF(AND(AB$8&gt;=$F72,OR($G72+30&gt;AB$8,$G72=0)),IF(AB$8-$F72&gt;365,($E72*(1+$C$4))/12,$E72/12),0)</f>
        <v>0</v>
      </c>
      <c r="AC72" s="147">
        <f t="shared" si="83"/>
        <v>0</v>
      </c>
      <c r="AD72" s="147">
        <f t="shared" si="83"/>
        <v>0</v>
      </c>
      <c r="AE72" s="147">
        <f t="shared" si="83"/>
        <v>0</v>
      </c>
      <c r="AF72" s="147">
        <f t="shared" si="83"/>
        <v>0</v>
      </c>
      <c r="AG72" s="147">
        <f t="shared" si="83"/>
        <v>0</v>
      </c>
      <c r="AH72" s="147">
        <f t="shared" si="83"/>
        <v>0</v>
      </c>
      <c r="AI72" s="147">
        <f t="shared" si="83"/>
        <v>0</v>
      </c>
      <c r="AJ72" s="147">
        <f t="shared" si="83"/>
        <v>0</v>
      </c>
      <c r="AK72" s="147">
        <f t="shared" si="83"/>
        <v>0</v>
      </c>
      <c r="AL72" s="147">
        <f t="shared" ref="AL72:AQ77" si="84">IF(AND(AL$8&gt;=$F72,OR($G72+30&gt;AL$8,$G72=0)),IF(AL$8-$F72&gt;365,($E72*(1+$C$4))/12,$E72/12),0)</f>
        <v>0</v>
      </c>
      <c r="AM72" s="147">
        <f t="shared" si="84"/>
        <v>0</v>
      </c>
      <c r="AN72" s="147">
        <f t="shared" si="84"/>
        <v>0</v>
      </c>
      <c r="AO72" s="147">
        <f t="shared" si="84"/>
        <v>5000</v>
      </c>
      <c r="AP72" s="147">
        <f t="shared" si="84"/>
        <v>5000</v>
      </c>
      <c r="AQ72" s="147">
        <f t="shared" si="84"/>
        <v>5000</v>
      </c>
      <c r="AS72" s="147">
        <f t="shared" si="66"/>
        <v>0</v>
      </c>
      <c r="AT72" s="147">
        <f t="shared" si="67"/>
        <v>0</v>
      </c>
      <c r="AU72" s="147">
        <f t="shared" si="68"/>
        <v>0</v>
      </c>
      <c r="AV72" s="147">
        <f t="shared" si="69"/>
        <v>0</v>
      </c>
      <c r="AW72" s="147">
        <f t="shared" si="70"/>
        <v>0</v>
      </c>
      <c r="AX72" s="147">
        <f t="shared" si="71"/>
        <v>0</v>
      </c>
      <c r="AY72" s="147">
        <f t="shared" si="72"/>
        <v>0</v>
      </c>
      <c r="AZ72" s="147">
        <f t="shared" si="73"/>
        <v>0</v>
      </c>
      <c r="BA72" s="147">
        <f t="shared" si="74"/>
        <v>0</v>
      </c>
      <c r="BB72" s="147">
        <f t="shared" si="75"/>
        <v>0</v>
      </c>
      <c r="BC72" s="147">
        <f t="shared" si="76"/>
        <v>0</v>
      </c>
      <c r="BD72" s="147">
        <f t="shared" si="77"/>
        <v>15000</v>
      </c>
      <c r="BF72" s="196">
        <f t="shared" si="78"/>
        <v>0</v>
      </c>
      <c r="BG72" s="196">
        <f t="shared" si="79"/>
        <v>0</v>
      </c>
      <c r="BH72" s="196">
        <f t="shared" si="80"/>
        <v>15000</v>
      </c>
    </row>
    <row r="73" spans="2:60">
      <c r="C73" s="195"/>
      <c r="D73" s="496" t="s">
        <v>219</v>
      </c>
      <c r="E73" s="199">
        <v>85000</v>
      </c>
      <c r="F73" s="494">
        <v>44013</v>
      </c>
      <c r="G73" s="197"/>
      <c r="H73" s="147">
        <f t="shared" si="81"/>
        <v>0</v>
      </c>
      <c r="I73" s="147">
        <f t="shared" si="81"/>
        <v>0</v>
      </c>
      <c r="J73" s="147">
        <f t="shared" si="81"/>
        <v>0</v>
      </c>
      <c r="K73" s="147">
        <f t="shared" si="81"/>
        <v>0</v>
      </c>
      <c r="L73" s="147">
        <f t="shared" si="81"/>
        <v>0</v>
      </c>
      <c r="M73" s="147">
        <f t="shared" si="81"/>
        <v>0</v>
      </c>
      <c r="N73" s="147">
        <f t="shared" si="81"/>
        <v>7083.333333333333</v>
      </c>
      <c r="O73" s="147">
        <f t="shared" si="81"/>
        <v>7083.333333333333</v>
      </c>
      <c r="P73" s="147">
        <f t="shared" si="81"/>
        <v>7083.333333333333</v>
      </c>
      <c r="Q73" s="147">
        <f t="shared" si="81"/>
        <v>7083.333333333333</v>
      </c>
      <c r="R73" s="147">
        <f t="shared" si="82"/>
        <v>7083.333333333333</v>
      </c>
      <c r="S73" s="147">
        <f t="shared" si="82"/>
        <v>7083.333333333333</v>
      </c>
      <c r="T73" s="147">
        <f t="shared" si="82"/>
        <v>7083.333333333333</v>
      </c>
      <c r="U73" s="147">
        <f t="shared" si="82"/>
        <v>7083.333333333333</v>
      </c>
      <c r="V73" s="147">
        <f t="shared" si="82"/>
        <v>7083.333333333333</v>
      </c>
      <c r="W73" s="147">
        <f t="shared" si="82"/>
        <v>7083.333333333333</v>
      </c>
      <c r="X73" s="147">
        <f t="shared" si="82"/>
        <v>7083.333333333333</v>
      </c>
      <c r="Y73" s="147">
        <f t="shared" si="82"/>
        <v>7083.333333333333</v>
      </c>
      <c r="Z73" s="147">
        <f t="shared" si="82"/>
        <v>7295.833333333333</v>
      </c>
      <c r="AA73" s="147">
        <f t="shared" si="82"/>
        <v>7295.833333333333</v>
      </c>
      <c r="AB73" s="147">
        <f t="shared" si="83"/>
        <v>7295.833333333333</v>
      </c>
      <c r="AC73" s="147">
        <f t="shared" si="83"/>
        <v>7295.833333333333</v>
      </c>
      <c r="AD73" s="147">
        <f t="shared" si="83"/>
        <v>7295.833333333333</v>
      </c>
      <c r="AE73" s="147">
        <f t="shared" si="83"/>
        <v>7295.833333333333</v>
      </c>
      <c r="AF73" s="147">
        <f t="shared" si="83"/>
        <v>7295.833333333333</v>
      </c>
      <c r="AG73" s="147">
        <f t="shared" si="83"/>
        <v>7295.833333333333</v>
      </c>
      <c r="AH73" s="147">
        <f t="shared" si="83"/>
        <v>7295.833333333333</v>
      </c>
      <c r="AI73" s="147">
        <f t="shared" si="83"/>
        <v>7295.833333333333</v>
      </c>
      <c r="AJ73" s="147">
        <f t="shared" si="83"/>
        <v>7295.833333333333</v>
      </c>
      <c r="AK73" s="147">
        <f t="shared" si="83"/>
        <v>7295.833333333333</v>
      </c>
      <c r="AL73" s="147">
        <f t="shared" si="84"/>
        <v>7295.833333333333</v>
      </c>
      <c r="AM73" s="147">
        <f t="shared" si="84"/>
        <v>7295.833333333333</v>
      </c>
      <c r="AN73" s="147">
        <f t="shared" si="84"/>
        <v>7295.833333333333</v>
      </c>
      <c r="AO73" s="147">
        <f t="shared" si="84"/>
        <v>7295.833333333333</v>
      </c>
      <c r="AP73" s="147">
        <f t="shared" si="84"/>
        <v>7295.833333333333</v>
      </c>
      <c r="AQ73" s="147">
        <f t="shared" si="84"/>
        <v>7295.833333333333</v>
      </c>
      <c r="AS73" s="147">
        <f t="shared" si="66"/>
        <v>0</v>
      </c>
      <c r="AT73" s="147">
        <f t="shared" si="67"/>
        <v>0</v>
      </c>
      <c r="AU73" s="147">
        <f t="shared" si="68"/>
        <v>21250</v>
      </c>
      <c r="AV73" s="147">
        <f t="shared" si="69"/>
        <v>21250</v>
      </c>
      <c r="AW73" s="147">
        <f t="shared" si="70"/>
        <v>21250</v>
      </c>
      <c r="AX73" s="147">
        <f t="shared" si="71"/>
        <v>21250</v>
      </c>
      <c r="AY73" s="147">
        <f t="shared" si="72"/>
        <v>21887.5</v>
      </c>
      <c r="AZ73" s="147">
        <f t="shared" si="73"/>
        <v>21887.5</v>
      </c>
      <c r="BA73" s="147">
        <f t="shared" si="74"/>
        <v>21887.5</v>
      </c>
      <c r="BB73" s="147">
        <f t="shared" si="75"/>
        <v>21887.5</v>
      </c>
      <c r="BC73" s="147">
        <f t="shared" si="76"/>
        <v>21887.5</v>
      </c>
      <c r="BD73" s="147">
        <f t="shared" si="77"/>
        <v>21887.5</v>
      </c>
      <c r="BF73" s="196">
        <f t="shared" si="78"/>
        <v>42500</v>
      </c>
      <c r="BG73" s="196">
        <f t="shared" si="79"/>
        <v>86275</v>
      </c>
      <c r="BH73" s="196">
        <f t="shared" si="80"/>
        <v>87550</v>
      </c>
    </row>
    <row r="74" spans="2:60">
      <c r="C74" s="195"/>
      <c r="D74" s="200" t="s">
        <v>220</v>
      </c>
      <c r="E74" s="199">
        <v>100000</v>
      </c>
      <c r="F74" s="198">
        <v>44593</v>
      </c>
      <c r="G74" s="197"/>
      <c r="H74" s="147">
        <f t="shared" si="81"/>
        <v>0</v>
      </c>
      <c r="I74" s="147">
        <f t="shared" si="81"/>
        <v>0</v>
      </c>
      <c r="J74" s="147">
        <f t="shared" si="81"/>
        <v>0</v>
      </c>
      <c r="K74" s="147">
        <f t="shared" si="81"/>
        <v>0</v>
      </c>
      <c r="L74" s="147">
        <f t="shared" si="81"/>
        <v>0</v>
      </c>
      <c r="M74" s="147">
        <f t="shared" si="81"/>
        <v>0</v>
      </c>
      <c r="N74" s="147">
        <f t="shared" si="81"/>
        <v>0</v>
      </c>
      <c r="O74" s="147">
        <f t="shared" si="81"/>
        <v>0</v>
      </c>
      <c r="P74" s="147">
        <f t="shared" si="81"/>
        <v>0</v>
      </c>
      <c r="Q74" s="147">
        <f t="shared" si="81"/>
        <v>0</v>
      </c>
      <c r="R74" s="147">
        <f t="shared" si="82"/>
        <v>0</v>
      </c>
      <c r="S74" s="147">
        <f t="shared" si="82"/>
        <v>0</v>
      </c>
      <c r="T74" s="147">
        <f t="shared" si="82"/>
        <v>0</v>
      </c>
      <c r="U74" s="147">
        <f t="shared" si="82"/>
        <v>0</v>
      </c>
      <c r="V74" s="147">
        <f t="shared" si="82"/>
        <v>0</v>
      </c>
      <c r="W74" s="147">
        <f t="shared" si="82"/>
        <v>0</v>
      </c>
      <c r="X74" s="147">
        <f t="shared" si="82"/>
        <v>0</v>
      </c>
      <c r="Y74" s="147">
        <f t="shared" si="82"/>
        <v>0</v>
      </c>
      <c r="Z74" s="147">
        <f t="shared" si="82"/>
        <v>0</v>
      </c>
      <c r="AA74" s="147">
        <f t="shared" si="82"/>
        <v>0</v>
      </c>
      <c r="AB74" s="147">
        <f t="shared" si="83"/>
        <v>0</v>
      </c>
      <c r="AC74" s="147">
        <f t="shared" si="83"/>
        <v>0</v>
      </c>
      <c r="AD74" s="147">
        <f t="shared" si="83"/>
        <v>0</v>
      </c>
      <c r="AE74" s="147">
        <f t="shared" si="83"/>
        <v>0</v>
      </c>
      <c r="AF74" s="147">
        <f t="shared" si="83"/>
        <v>0</v>
      </c>
      <c r="AG74" s="147">
        <f t="shared" si="83"/>
        <v>8333.3333333333339</v>
      </c>
      <c r="AH74" s="147">
        <f t="shared" si="83"/>
        <v>8333.3333333333339</v>
      </c>
      <c r="AI74" s="147">
        <f t="shared" si="83"/>
        <v>8333.3333333333339</v>
      </c>
      <c r="AJ74" s="147">
        <f t="shared" si="83"/>
        <v>8333.3333333333339</v>
      </c>
      <c r="AK74" s="147">
        <f t="shared" si="83"/>
        <v>8333.3333333333339</v>
      </c>
      <c r="AL74" s="147">
        <f t="shared" si="84"/>
        <v>8333.3333333333339</v>
      </c>
      <c r="AM74" s="147">
        <f t="shared" si="84"/>
        <v>8333.3333333333339</v>
      </c>
      <c r="AN74" s="147">
        <f t="shared" si="84"/>
        <v>8333.3333333333339</v>
      </c>
      <c r="AO74" s="147">
        <f t="shared" si="84"/>
        <v>8333.3333333333339</v>
      </c>
      <c r="AP74" s="147">
        <f t="shared" si="84"/>
        <v>8333.3333333333339</v>
      </c>
      <c r="AQ74" s="147">
        <f t="shared" si="84"/>
        <v>8333.3333333333339</v>
      </c>
      <c r="AS74" s="147">
        <f t="shared" si="66"/>
        <v>0</v>
      </c>
      <c r="AT74" s="147">
        <f t="shared" si="67"/>
        <v>0</v>
      </c>
      <c r="AU74" s="147">
        <f t="shared" si="68"/>
        <v>0</v>
      </c>
      <c r="AV74" s="147">
        <f t="shared" si="69"/>
        <v>0</v>
      </c>
      <c r="AW74" s="147">
        <f t="shared" si="70"/>
        <v>0</v>
      </c>
      <c r="AX74" s="147">
        <f t="shared" si="71"/>
        <v>0</v>
      </c>
      <c r="AY74" s="147">
        <f t="shared" si="72"/>
        <v>0</v>
      </c>
      <c r="AZ74" s="147">
        <f t="shared" si="73"/>
        <v>0</v>
      </c>
      <c r="BA74" s="147">
        <f t="shared" si="74"/>
        <v>16666.666666666668</v>
      </c>
      <c r="BB74" s="147">
        <f t="shared" si="75"/>
        <v>25000</v>
      </c>
      <c r="BC74" s="147">
        <f t="shared" si="76"/>
        <v>25000</v>
      </c>
      <c r="BD74" s="147">
        <f t="shared" si="77"/>
        <v>25000</v>
      </c>
      <c r="BF74" s="196">
        <f t="shared" si="78"/>
        <v>0</v>
      </c>
      <c r="BG74" s="196">
        <f t="shared" si="79"/>
        <v>0</v>
      </c>
      <c r="BH74" s="196">
        <f t="shared" si="80"/>
        <v>91666.666666666672</v>
      </c>
    </row>
    <row r="75" spans="2:60">
      <c r="C75" s="195"/>
      <c r="D75" s="200" t="s">
        <v>118</v>
      </c>
      <c r="E75" s="199"/>
      <c r="F75" s="198"/>
      <c r="G75" s="197"/>
      <c r="H75" s="147">
        <f t="shared" si="81"/>
        <v>0</v>
      </c>
      <c r="I75" s="147">
        <f t="shared" si="81"/>
        <v>0</v>
      </c>
      <c r="J75" s="147">
        <f t="shared" si="81"/>
        <v>0</v>
      </c>
      <c r="K75" s="147">
        <f t="shared" si="81"/>
        <v>0</v>
      </c>
      <c r="L75" s="147">
        <f t="shared" si="81"/>
        <v>0</v>
      </c>
      <c r="M75" s="147">
        <f t="shared" si="81"/>
        <v>0</v>
      </c>
      <c r="N75" s="147">
        <f t="shared" si="81"/>
        <v>0</v>
      </c>
      <c r="O75" s="147">
        <f t="shared" si="81"/>
        <v>0</v>
      </c>
      <c r="P75" s="147">
        <f t="shared" si="81"/>
        <v>0</v>
      </c>
      <c r="Q75" s="147">
        <f t="shared" si="81"/>
        <v>0</v>
      </c>
      <c r="R75" s="147">
        <f t="shared" si="82"/>
        <v>0</v>
      </c>
      <c r="S75" s="147">
        <f t="shared" si="82"/>
        <v>0</v>
      </c>
      <c r="T75" s="147">
        <f t="shared" si="82"/>
        <v>0</v>
      </c>
      <c r="U75" s="147">
        <f t="shared" si="82"/>
        <v>0</v>
      </c>
      <c r="V75" s="147">
        <f t="shared" si="82"/>
        <v>0</v>
      </c>
      <c r="W75" s="147">
        <f t="shared" si="82"/>
        <v>0</v>
      </c>
      <c r="X75" s="147">
        <f t="shared" si="82"/>
        <v>0</v>
      </c>
      <c r="Y75" s="147">
        <f t="shared" si="82"/>
        <v>0</v>
      </c>
      <c r="Z75" s="147">
        <f t="shared" si="82"/>
        <v>0</v>
      </c>
      <c r="AA75" s="147">
        <f t="shared" si="82"/>
        <v>0</v>
      </c>
      <c r="AB75" s="147">
        <f t="shared" si="83"/>
        <v>0</v>
      </c>
      <c r="AC75" s="147">
        <f t="shared" si="83"/>
        <v>0</v>
      </c>
      <c r="AD75" s="147">
        <f t="shared" si="83"/>
        <v>0</v>
      </c>
      <c r="AE75" s="147">
        <f t="shared" si="83"/>
        <v>0</v>
      </c>
      <c r="AF75" s="147">
        <f t="shared" si="83"/>
        <v>0</v>
      </c>
      <c r="AG75" s="147">
        <f t="shared" si="83"/>
        <v>0</v>
      </c>
      <c r="AH75" s="147">
        <f t="shared" si="83"/>
        <v>0</v>
      </c>
      <c r="AI75" s="147">
        <f t="shared" si="83"/>
        <v>0</v>
      </c>
      <c r="AJ75" s="147">
        <f t="shared" si="83"/>
        <v>0</v>
      </c>
      <c r="AK75" s="147">
        <f t="shared" si="83"/>
        <v>0</v>
      </c>
      <c r="AL75" s="147">
        <f t="shared" si="84"/>
        <v>0</v>
      </c>
      <c r="AM75" s="147">
        <f t="shared" si="84"/>
        <v>0</v>
      </c>
      <c r="AN75" s="147">
        <f t="shared" si="84"/>
        <v>0</v>
      </c>
      <c r="AO75" s="147">
        <f t="shared" si="84"/>
        <v>0</v>
      </c>
      <c r="AP75" s="147">
        <f t="shared" si="84"/>
        <v>0</v>
      </c>
      <c r="AQ75" s="147">
        <f t="shared" si="84"/>
        <v>0</v>
      </c>
      <c r="AS75" s="147">
        <f t="shared" si="66"/>
        <v>0</v>
      </c>
      <c r="AT75" s="147">
        <f t="shared" si="67"/>
        <v>0</v>
      </c>
      <c r="AU75" s="147">
        <f t="shared" si="68"/>
        <v>0</v>
      </c>
      <c r="AV75" s="147">
        <f t="shared" si="69"/>
        <v>0</v>
      </c>
      <c r="AW75" s="147">
        <f t="shared" si="70"/>
        <v>0</v>
      </c>
      <c r="AX75" s="147">
        <f t="shared" si="71"/>
        <v>0</v>
      </c>
      <c r="AY75" s="147">
        <f t="shared" si="72"/>
        <v>0</v>
      </c>
      <c r="AZ75" s="147">
        <f t="shared" si="73"/>
        <v>0</v>
      </c>
      <c r="BA75" s="147">
        <f t="shared" si="74"/>
        <v>0</v>
      </c>
      <c r="BB75" s="147">
        <f t="shared" si="75"/>
        <v>0</v>
      </c>
      <c r="BC75" s="147">
        <f t="shared" si="76"/>
        <v>0</v>
      </c>
      <c r="BD75" s="147">
        <f t="shared" si="77"/>
        <v>0</v>
      </c>
      <c r="BF75" s="196">
        <f t="shared" si="78"/>
        <v>0</v>
      </c>
      <c r="BG75" s="196">
        <f t="shared" si="79"/>
        <v>0</v>
      </c>
      <c r="BH75" s="196">
        <f t="shared" si="80"/>
        <v>0</v>
      </c>
    </row>
    <row r="76" spans="2:60">
      <c r="C76" s="195"/>
      <c r="D76" s="200" t="s">
        <v>118</v>
      </c>
      <c r="E76" s="199"/>
      <c r="F76" s="198"/>
      <c r="G76" s="197"/>
      <c r="H76" s="147">
        <f t="shared" si="81"/>
        <v>0</v>
      </c>
      <c r="I76" s="147">
        <f t="shared" si="81"/>
        <v>0</v>
      </c>
      <c r="J76" s="147">
        <f t="shared" si="81"/>
        <v>0</v>
      </c>
      <c r="K76" s="147">
        <f t="shared" si="81"/>
        <v>0</v>
      </c>
      <c r="L76" s="147">
        <f t="shared" si="81"/>
        <v>0</v>
      </c>
      <c r="M76" s="147">
        <f t="shared" si="81"/>
        <v>0</v>
      </c>
      <c r="N76" s="147">
        <f t="shared" si="81"/>
        <v>0</v>
      </c>
      <c r="O76" s="147">
        <f t="shared" si="81"/>
        <v>0</v>
      </c>
      <c r="P76" s="147">
        <f t="shared" si="81"/>
        <v>0</v>
      </c>
      <c r="Q76" s="147">
        <f t="shared" si="81"/>
        <v>0</v>
      </c>
      <c r="R76" s="147">
        <f t="shared" si="82"/>
        <v>0</v>
      </c>
      <c r="S76" s="147">
        <f t="shared" si="82"/>
        <v>0</v>
      </c>
      <c r="T76" s="147">
        <f t="shared" si="82"/>
        <v>0</v>
      </c>
      <c r="U76" s="147">
        <f t="shared" si="82"/>
        <v>0</v>
      </c>
      <c r="V76" s="147">
        <f t="shared" si="82"/>
        <v>0</v>
      </c>
      <c r="W76" s="147">
        <f t="shared" si="82"/>
        <v>0</v>
      </c>
      <c r="X76" s="147">
        <f t="shared" si="82"/>
        <v>0</v>
      </c>
      <c r="Y76" s="147">
        <f t="shared" si="82"/>
        <v>0</v>
      </c>
      <c r="Z76" s="147">
        <f t="shared" si="82"/>
        <v>0</v>
      </c>
      <c r="AA76" s="147">
        <f t="shared" si="82"/>
        <v>0</v>
      </c>
      <c r="AB76" s="147">
        <f t="shared" si="83"/>
        <v>0</v>
      </c>
      <c r="AC76" s="147">
        <f t="shared" si="83"/>
        <v>0</v>
      </c>
      <c r="AD76" s="147">
        <f t="shared" si="83"/>
        <v>0</v>
      </c>
      <c r="AE76" s="147">
        <f t="shared" si="83"/>
        <v>0</v>
      </c>
      <c r="AF76" s="147">
        <f t="shared" si="83"/>
        <v>0</v>
      </c>
      <c r="AG76" s="147">
        <f t="shared" si="83"/>
        <v>0</v>
      </c>
      <c r="AH76" s="147">
        <f t="shared" si="83"/>
        <v>0</v>
      </c>
      <c r="AI76" s="147">
        <f t="shared" si="83"/>
        <v>0</v>
      </c>
      <c r="AJ76" s="147">
        <f t="shared" si="83"/>
        <v>0</v>
      </c>
      <c r="AK76" s="147">
        <f t="shared" si="83"/>
        <v>0</v>
      </c>
      <c r="AL76" s="147">
        <f t="shared" si="84"/>
        <v>0</v>
      </c>
      <c r="AM76" s="147">
        <f t="shared" si="84"/>
        <v>0</v>
      </c>
      <c r="AN76" s="147">
        <f t="shared" si="84"/>
        <v>0</v>
      </c>
      <c r="AO76" s="147">
        <f t="shared" si="84"/>
        <v>0</v>
      </c>
      <c r="AP76" s="147">
        <f t="shared" si="84"/>
        <v>0</v>
      </c>
      <c r="AQ76" s="147">
        <f t="shared" si="84"/>
        <v>0</v>
      </c>
      <c r="AS76" s="147">
        <f t="shared" si="66"/>
        <v>0</v>
      </c>
      <c r="AT76" s="147">
        <f t="shared" si="67"/>
        <v>0</v>
      </c>
      <c r="AU76" s="147">
        <f t="shared" si="68"/>
        <v>0</v>
      </c>
      <c r="AV76" s="147">
        <f t="shared" si="69"/>
        <v>0</v>
      </c>
      <c r="AW76" s="147">
        <f t="shared" si="70"/>
        <v>0</v>
      </c>
      <c r="AX76" s="147">
        <f t="shared" si="71"/>
        <v>0</v>
      </c>
      <c r="AY76" s="147">
        <f t="shared" si="72"/>
        <v>0</v>
      </c>
      <c r="AZ76" s="147">
        <f t="shared" si="73"/>
        <v>0</v>
      </c>
      <c r="BA76" s="147">
        <f t="shared" si="74"/>
        <v>0</v>
      </c>
      <c r="BB76" s="147">
        <f t="shared" si="75"/>
        <v>0</v>
      </c>
      <c r="BC76" s="147">
        <f t="shared" si="76"/>
        <v>0</v>
      </c>
      <c r="BD76" s="147">
        <f t="shared" si="77"/>
        <v>0</v>
      </c>
      <c r="BF76" s="196">
        <f t="shared" si="78"/>
        <v>0</v>
      </c>
      <c r="BG76" s="196">
        <f t="shared" si="79"/>
        <v>0</v>
      </c>
      <c r="BH76" s="196">
        <f t="shared" si="80"/>
        <v>0</v>
      </c>
    </row>
    <row r="77" spans="2:60">
      <c r="C77" s="195"/>
      <c r="D77" s="200" t="s">
        <v>118</v>
      </c>
      <c r="E77" s="199"/>
      <c r="F77" s="198"/>
      <c r="G77" s="197"/>
      <c r="H77" s="147">
        <f t="shared" si="81"/>
        <v>0</v>
      </c>
      <c r="I77" s="147">
        <f t="shared" si="81"/>
        <v>0</v>
      </c>
      <c r="J77" s="147">
        <f t="shared" si="81"/>
        <v>0</v>
      </c>
      <c r="K77" s="147">
        <f t="shared" si="81"/>
        <v>0</v>
      </c>
      <c r="L77" s="147">
        <f t="shared" si="81"/>
        <v>0</v>
      </c>
      <c r="M77" s="147">
        <f t="shared" si="81"/>
        <v>0</v>
      </c>
      <c r="N77" s="147">
        <f t="shared" si="81"/>
        <v>0</v>
      </c>
      <c r="O77" s="147">
        <f t="shared" si="81"/>
        <v>0</v>
      </c>
      <c r="P77" s="147">
        <f t="shared" si="81"/>
        <v>0</v>
      </c>
      <c r="Q77" s="147">
        <f t="shared" si="81"/>
        <v>0</v>
      </c>
      <c r="R77" s="147">
        <f t="shared" si="82"/>
        <v>0</v>
      </c>
      <c r="S77" s="147">
        <f t="shared" si="82"/>
        <v>0</v>
      </c>
      <c r="T77" s="147">
        <f t="shared" si="82"/>
        <v>0</v>
      </c>
      <c r="U77" s="147">
        <f t="shared" si="82"/>
        <v>0</v>
      </c>
      <c r="V77" s="147">
        <f t="shared" si="82"/>
        <v>0</v>
      </c>
      <c r="W77" s="147">
        <f t="shared" si="82"/>
        <v>0</v>
      </c>
      <c r="X77" s="147">
        <f t="shared" si="82"/>
        <v>0</v>
      </c>
      <c r="Y77" s="147">
        <f t="shared" si="82"/>
        <v>0</v>
      </c>
      <c r="Z77" s="147">
        <f t="shared" si="82"/>
        <v>0</v>
      </c>
      <c r="AA77" s="147">
        <f t="shared" si="82"/>
        <v>0</v>
      </c>
      <c r="AB77" s="147">
        <f t="shared" si="83"/>
        <v>0</v>
      </c>
      <c r="AC77" s="147">
        <f t="shared" si="83"/>
        <v>0</v>
      </c>
      <c r="AD77" s="147">
        <f t="shared" si="83"/>
        <v>0</v>
      </c>
      <c r="AE77" s="147">
        <f t="shared" si="83"/>
        <v>0</v>
      </c>
      <c r="AF77" s="147">
        <f t="shared" si="83"/>
        <v>0</v>
      </c>
      <c r="AG77" s="147">
        <f t="shared" si="83"/>
        <v>0</v>
      </c>
      <c r="AH77" s="147">
        <f t="shared" si="83"/>
        <v>0</v>
      </c>
      <c r="AI77" s="147">
        <f t="shared" si="83"/>
        <v>0</v>
      </c>
      <c r="AJ77" s="147">
        <f t="shared" si="83"/>
        <v>0</v>
      </c>
      <c r="AK77" s="147">
        <f t="shared" si="83"/>
        <v>0</v>
      </c>
      <c r="AL77" s="147">
        <f t="shared" si="84"/>
        <v>0</v>
      </c>
      <c r="AM77" s="147">
        <f t="shared" si="84"/>
        <v>0</v>
      </c>
      <c r="AN77" s="147">
        <f t="shared" si="84"/>
        <v>0</v>
      </c>
      <c r="AO77" s="147">
        <f t="shared" si="84"/>
        <v>0</v>
      </c>
      <c r="AP77" s="147">
        <f t="shared" si="84"/>
        <v>0</v>
      </c>
      <c r="AQ77" s="147">
        <f t="shared" si="84"/>
        <v>0</v>
      </c>
      <c r="AS77" s="147">
        <f t="shared" si="66"/>
        <v>0</v>
      </c>
      <c r="AT77" s="147">
        <f t="shared" si="67"/>
        <v>0</v>
      </c>
      <c r="AU77" s="147">
        <f t="shared" si="68"/>
        <v>0</v>
      </c>
      <c r="AV77" s="147">
        <f t="shared" si="69"/>
        <v>0</v>
      </c>
      <c r="AW77" s="147">
        <f t="shared" si="70"/>
        <v>0</v>
      </c>
      <c r="AX77" s="147">
        <f t="shared" si="71"/>
        <v>0</v>
      </c>
      <c r="AY77" s="147">
        <f t="shared" si="72"/>
        <v>0</v>
      </c>
      <c r="AZ77" s="147">
        <f t="shared" si="73"/>
        <v>0</v>
      </c>
      <c r="BA77" s="147">
        <f t="shared" si="74"/>
        <v>0</v>
      </c>
      <c r="BB77" s="147">
        <f t="shared" si="75"/>
        <v>0</v>
      </c>
      <c r="BC77" s="147">
        <f t="shared" si="76"/>
        <v>0</v>
      </c>
      <c r="BD77" s="147">
        <f t="shared" si="77"/>
        <v>0</v>
      </c>
      <c r="BF77" s="196">
        <f t="shared" si="78"/>
        <v>0</v>
      </c>
      <c r="BG77" s="196">
        <f t="shared" si="79"/>
        <v>0</v>
      </c>
      <c r="BH77" s="196">
        <f t="shared" si="80"/>
        <v>0</v>
      </c>
    </row>
    <row r="78" spans="2:60">
      <c r="C78" s="195"/>
      <c r="D78" s="200"/>
      <c r="E78" s="194"/>
      <c r="F78" s="193"/>
      <c r="G78" s="193"/>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S78" s="192"/>
      <c r="AT78" s="192"/>
      <c r="AU78" s="192"/>
      <c r="AV78" s="192"/>
      <c r="AW78" s="192"/>
      <c r="AX78" s="192"/>
      <c r="AY78" s="192"/>
      <c r="AZ78" s="192"/>
      <c r="BA78" s="147"/>
      <c r="BB78" s="147"/>
      <c r="BC78" s="147"/>
      <c r="BD78" s="147"/>
      <c r="BF78" s="149"/>
      <c r="BG78" s="149"/>
      <c r="BH78" s="149"/>
    </row>
    <row r="79" spans="2:60">
      <c r="B79" s="530" t="str">
        <f>"TOTAL "&amp;B60</f>
        <v>TOTAL R&amp;D</v>
      </c>
      <c r="C79" s="530"/>
      <c r="D79" s="185" t="s">
        <v>116</v>
      </c>
      <c r="E79" s="186"/>
      <c r="F79" s="185"/>
      <c r="G79" s="185"/>
      <c r="H79" s="191">
        <f t="shared" ref="H79:AQ79" si="85">COUNTIF(H62:H78,"&gt;0")</f>
        <v>2</v>
      </c>
      <c r="I79" s="191">
        <f t="shared" si="85"/>
        <v>2</v>
      </c>
      <c r="J79" s="191">
        <f t="shared" si="85"/>
        <v>2</v>
      </c>
      <c r="K79" s="191">
        <f t="shared" si="85"/>
        <v>2</v>
      </c>
      <c r="L79" s="191">
        <f t="shared" si="85"/>
        <v>3</v>
      </c>
      <c r="M79" s="191">
        <f t="shared" si="85"/>
        <v>3</v>
      </c>
      <c r="N79" s="191">
        <f t="shared" si="85"/>
        <v>4</v>
      </c>
      <c r="O79" s="191">
        <f t="shared" si="85"/>
        <v>4</v>
      </c>
      <c r="P79" s="191">
        <f t="shared" si="85"/>
        <v>4</v>
      </c>
      <c r="Q79" s="191">
        <f t="shared" si="85"/>
        <v>5</v>
      </c>
      <c r="R79" s="191">
        <f t="shared" si="85"/>
        <v>5</v>
      </c>
      <c r="S79" s="191">
        <f t="shared" si="85"/>
        <v>5</v>
      </c>
      <c r="T79" s="191">
        <f t="shared" si="85"/>
        <v>5</v>
      </c>
      <c r="U79" s="191">
        <f t="shared" si="85"/>
        <v>6</v>
      </c>
      <c r="V79" s="191">
        <f t="shared" si="85"/>
        <v>7</v>
      </c>
      <c r="W79" s="191">
        <f t="shared" si="85"/>
        <v>7</v>
      </c>
      <c r="X79" s="191">
        <f t="shared" si="85"/>
        <v>8</v>
      </c>
      <c r="Y79" s="191">
        <f t="shared" si="85"/>
        <v>8</v>
      </c>
      <c r="Z79" s="191">
        <f t="shared" si="85"/>
        <v>8</v>
      </c>
      <c r="AA79" s="191">
        <f t="shared" si="85"/>
        <v>8</v>
      </c>
      <c r="AB79" s="191">
        <f t="shared" si="85"/>
        <v>8</v>
      </c>
      <c r="AC79" s="191">
        <f t="shared" si="85"/>
        <v>8</v>
      </c>
      <c r="AD79" s="191">
        <f t="shared" si="85"/>
        <v>9</v>
      </c>
      <c r="AE79" s="191">
        <f t="shared" si="85"/>
        <v>9</v>
      </c>
      <c r="AF79" s="191">
        <f t="shared" si="85"/>
        <v>9</v>
      </c>
      <c r="AG79" s="191">
        <f t="shared" si="85"/>
        <v>10</v>
      </c>
      <c r="AH79" s="191">
        <f t="shared" si="85"/>
        <v>10</v>
      </c>
      <c r="AI79" s="191">
        <f t="shared" si="85"/>
        <v>10</v>
      </c>
      <c r="AJ79" s="191">
        <f t="shared" si="85"/>
        <v>11</v>
      </c>
      <c r="AK79" s="191">
        <f t="shared" si="85"/>
        <v>11</v>
      </c>
      <c r="AL79" s="191">
        <f t="shared" si="85"/>
        <v>11</v>
      </c>
      <c r="AM79" s="191">
        <f t="shared" si="85"/>
        <v>12</v>
      </c>
      <c r="AN79" s="191">
        <f t="shared" si="85"/>
        <v>12</v>
      </c>
      <c r="AO79" s="191">
        <f t="shared" si="85"/>
        <v>13</v>
      </c>
      <c r="AP79" s="191">
        <f t="shared" si="85"/>
        <v>13</v>
      </c>
      <c r="AQ79" s="191">
        <f t="shared" si="85"/>
        <v>13</v>
      </c>
      <c r="AS79" s="191">
        <f t="shared" ref="AS79:BD79" si="86">COUNTIF(AS62:AS78,"&gt;0")</f>
        <v>2</v>
      </c>
      <c r="AT79" s="191">
        <f t="shared" si="86"/>
        <v>3</v>
      </c>
      <c r="AU79" s="191">
        <f t="shared" si="86"/>
        <v>4</v>
      </c>
      <c r="AV79" s="191">
        <f t="shared" si="86"/>
        <v>5</v>
      </c>
      <c r="AW79" s="191">
        <f t="shared" si="86"/>
        <v>7</v>
      </c>
      <c r="AX79" s="191">
        <f t="shared" si="86"/>
        <v>8</v>
      </c>
      <c r="AY79" s="191">
        <f t="shared" si="86"/>
        <v>8</v>
      </c>
      <c r="AZ79" s="191">
        <f t="shared" si="86"/>
        <v>9</v>
      </c>
      <c r="BA79" s="191">
        <f t="shared" si="86"/>
        <v>10</v>
      </c>
      <c r="BB79" s="191">
        <f t="shared" si="86"/>
        <v>11</v>
      </c>
      <c r="BC79" s="191">
        <f t="shared" si="86"/>
        <v>12</v>
      </c>
      <c r="BD79" s="191">
        <f t="shared" si="86"/>
        <v>13</v>
      </c>
      <c r="BF79" s="191">
        <f>AV79</f>
        <v>5</v>
      </c>
      <c r="BG79" s="191">
        <f>AZ79</f>
        <v>9</v>
      </c>
      <c r="BH79" s="191">
        <f>BD79</f>
        <v>13</v>
      </c>
    </row>
    <row r="80" spans="2:60">
      <c r="B80" s="531"/>
      <c r="C80" s="531"/>
      <c r="D80" s="21" t="s">
        <v>70</v>
      </c>
      <c r="E80" s="81"/>
      <c r="F80" s="21"/>
      <c r="G80" s="21"/>
      <c r="H80" s="189">
        <f t="shared" ref="H80:AQ80" si="87">SUM(H62:H78)</f>
        <v>17500</v>
      </c>
      <c r="I80" s="189">
        <f t="shared" si="87"/>
        <v>17500</v>
      </c>
      <c r="J80" s="189">
        <f t="shared" si="87"/>
        <v>17500</v>
      </c>
      <c r="K80" s="189">
        <f t="shared" si="87"/>
        <v>17500</v>
      </c>
      <c r="L80" s="189">
        <f t="shared" si="87"/>
        <v>25000</v>
      </c>
      <c r="M80" s="189">
        <f t="shared" si="87"/>
        <v>25000</v>
      </c>
      <c r="N80" s="189">
        <f t="shared" si="87"/>
        <v>32083.333333333332</v>
      </c>
      <c r="O80" s="189">
        <f t="shared" si="87"/>
        <v>32083.333333333332</v>
      </c>
      <c r="P80" s="189">
        <f t="shared" si="87"/>
        <v>32083.333333333332</v>
      </c>
      <c r="Q80" s="189">
        <f t="shared" si="87"/>
        <v>40416.666666666672</v>
      </c>
      <c r="R80" s="189">
        <f t="shared" si="87"/>
        <v>40416.666666666672</v>
      </c>
      <c r="S80" s="189">
        <f t="shared" si="87"/>
        <v>40416.666666666672</v>
      </c>
      <c r="T80" s="189">
        <f t="shared" si="87"/>
        <v>40941.666666666672</v>
      </c>
      <c r="U80" s="189">
        <f t="shared" si="87"/>
        <v>48441.666666666672</v>
      </c>
      <c r="V80" s="189">
        <f t="shared" si="87"/>
        <v>53441.666666666672</v>
      </c>
      <c r="W80" s="189">
        <f t="shared" si="87"/>
        <v>53441.666666666672</v>
      </c>
      <c r="X80" s="189">
        <f t="shared" si="87"/>
        <v>61166.666666666672</v>
      </c>
      <c r="Y80" s="189">
        <f t="shared" si="87"/>
        <v>61166.666666666672</v>
      </c>
      <c r="Z80" s="189">
        <f t="shared" si="87"/>
        <v>61379.166666666672</v>
      </c>
      <c r="AA80" s="189">
        <f t="shared" si="87"/>
        <v>61379.166666666672</v>
      </c>
      <c r="AB80" s="189">
        <f t="shared" si="87"/>
        <v>61379.166666666672</v>
      </c>
      <c r="AC80" s="189">
        <f t="shared" si="87"/>
        <v>61629.166666666672</v>
      </c>
      <c r="AD80" s="189">
        <f t="shared" si="87"/>
        <v>69129.166666666672</v>
      </c>
      <c r="AE80" s="189">
        <f t="shared" si="87"/>
        <v>69129.166666666672</v>
      </c>
      <c r="AF80" s="189">
        <f t="shared" si="87"/>
        <v>69129.166666666672</v>
      </c>
      <c r="AG80" s="189">
        <f t="shared" si="87"/>
        <v>77687.5</v>
      </c>
      <c r="AH80" s="189">
        <f t="shared" si="87"/>
        <v>77837.5</v>
      </c>
      <c r="AI80" s="189">
        <f t="shared" si="87"/>
        <v>77837.5</v>
      </c>
      <c r="AJ80" s="189">
        <f t="shared" si="87"/>
        <v>84729.166666666657</v>
      </c>
      <c r="AK80" s="189">
        <f t="shared" si="87"/>
        <v>84729.166666666657</v>
      </c>
      <c r="AL80" s="189">
        <f t="shared" si="87"/>
        <v>84729.166666666657</v>
      </c>
      <c r="AM80" s="189">
        <f t="shared" si="87"/>
        <v>91395.833333333328</v>
      </c>
      <c r="AN80" s="189">
        <f t="shared" si="87"/>
        <v>91395.833333333328</v>
      </c>
      <c r="AO80" s="189">
        <f t="shared" si="87"/>
        <v>96395.833333333328</v>
      </c>
      <c r="AP80" s="189">
        <f t="shared" si="87"/>
        <v>96620.833333333328</v>
      </c>
      <c r="AQ80" s="189">
        <f t="shared" si="87"/>
        <v>96620.833333333328</v>
      </c>
      <c r="AS80" s="189">
        <f t="shared" ref="AS80:BD80" si="88">SUM(AS62:AS78)</f>
        <v>52500</v>
      </c>
      <c r="AT80" s="189">
        <f t="shared" si="88"/>
        <v>67500</v>
      </c>
      <c r="AU80" s="189">
        <f t="shared" si="88"/>
        <v>96250</v>
      </c>
      <c r="AV80" s="189">
        <f t="shared" si="88"/>
        <v>121250</v>
      </c>
      <c r="AW80" s="189">
        <f t="shared" si="88"/>
        <v>142825</v>
      </c>
      <c r="AX80" s="189">
        <f t="shared" si="88"/>
        <v>175775</v>
      </c>
      <c r="AY80" s="189">
        <f t="shared" si="88"/>
        <v>184137.5</v>
      </c>
      <c r="AZ80" s="189">
        <f t="shared" si="88"/>
        <v>199887.5</v>
      </c>
      <c r="BA80" s="189">
        <f t="shared" si="88"/>
        <v>224654.16666666666</v>
      </c>
      <c r="BB80" s="189">
        <f t="shared" si="88"/>
        <v>247295.83333333334</v>
      </c>
      <c r="BC80" s="189">
        <f t="shared" si="88"/>
        <v>267520.83333333337</v>
      </c>
      <c r="BD80" s="189">
        <f t="shared" si="88"/>
        <v>289637.5</v>
      </c>
      <c r="BF80" s="189">
        <f>SUM(BF62:BF78)</f>
        <v>337500</v>
      </c>
      <c r="BG80" s="189">
        <f>SUM(BG62:BG78)</f>
        <v>702625</v>
      </c>
      <c r="BH80" s="189">
        <f>SUM(BH62:BH78)</f>
        <v>1029108.3333333334</v>
      </c>
    </row>
    <row r="81" spans="1:60">
      <c r="B81" s="531"/>
      <c r="C81" s="531"/>
      <c r="D81" s="21" t="s">
        <v>115</v>
      </c>
      <c r="E81" s="190"/>
      <c r="F81" s="21"/>
      <c r="G81" s="21"/>
      <c r="H81" s="189">
        <f t="shared" ref="H81:AQ81" si="89">H80*$C$6</f>
        <v>1750</v>
      </c>
      <c r="I81" s="189">
        <f t="shared" si="89"/>
        <v>1750</v>
      </c>
      <c r="J81" s="189">
        <f t="shared" si="89"/>
        <v>1750</v>
      </c>
      <c r="K81" s="189">
        <f t="shared" si="89"/>
        <v>1750</v>
      </c>
      <c r="L81" s="189">
        <f t="shared" si="89"/>
        <v>2500</v>
      </c>
      <c r="M81" s="189">
        <f t="shared" si="89"/>
        <v>2500</v>
      </c>
      <c r="N81" s="189">
        <f t="shared" si="89"/>
        <v>3208.3333333333335</v>
      </c>
      <c r="O81" s="189">
        <f t="shared" si="89"/>
        <v>3208.3333333333335</v>
      </c>
      <c r="P81" s="189">
        <f t="shared" si="89"/>
        <v>3208.3333333333335</v>
      </c>
      <c r="Q81" s="189">
        <f t="shared" si="89"/>
        <v>4041.6666666666674</v>
      </c>
      <c r="R81" s="189">
        <f t="shared" si="89"/>
        <v>4041.6666666666674</v>
      </c>
      <c r="S81" s="189">
        <f t="shared" si="89"/>
        <v>4041.6666666666674</v>
      </c>
      <c r="T81" s="189">
        <f t="shared" si="89"/>
        <v>4094.1666666666674</v>
      </c>
      <c r="U81" s="189">
        <f t="shared" si="89"/>
        <v>4844.166666666667</v>
      </c>
      <c r="V81" s="189">
        <f t="shared" si="89"/>
        <v>5344.1666666666679</v>
      </c>
      <c r="W81" s="189">
        <f t="shared" si="89"/>
        <v>5344.1666666666679</v>
      </c>
      <c r="X81" s="189">
        <f t="shared" si="89"/>
        <v>6116.6666666666679</v>
      </c>
      <c r="Y81" s="189">
        <f t="shared" si="89"/>
        <v>6116.6666666666679</v>
      </c>
      <c r="Z81" s="189">
        <f t="shared" si="89"/>
        <v>6137.9166666666679</v>
      </c>
      <c r="AA81" s="189">
        <f t="shared" si="89"/>
        <v>6137.9166666666679</v>
      </c>
      <c r="AB81" s="189">
        <f t="shared" si="89"/>
        <v>6137.9166666666679</v>
      </c>
      <c r="AC81" s="189">
        <f t="shared" si="89"/>
        <v>6162.9166666666679</v>
      </c>
      <c r="AD81" s="189">
        <f t="shared" si="89"/>
        <v>6912.9166666666679</v>
      </c>
      <c r="AE81" s="189">
        <f t="shared" si="89"/>
        <v>6912.9166666666679</v>
      </c>
      <c r="AF81" s="189">
        <f t="shared" si="89"/>
        <v>6912.9166666666679</v>
      </c>
      <c r="AG81" s="189">
        <f t="shared" si="89"/>
        <v>7768.75</v>
      </c>
      <c r="AH81" s="189">
        <f t="shared" si="89"/>
        <v>7783.75</v>
      </c>
      <c r="AI81" s="189">
        <f t="shared" si="89"/>
        <v>7783.75</v>
      </c>
      <c r="AJ81" s="189">
        <f t="shared" si="89"/>
        <v>8472.9166666666661</v>
      </c>
      <c r="AK81" s="189">
        <f t="shared" si="89"/>
        <v>8472.9166666666661</v>
      </c>
      <c r="AL81" s="189">
        <f t="shared" si="89"/>
        <v>8472.9166666666661</v>
      </c>
      <c r="AM81" s="189">
        <f t="shared" si="89"/>
        <v>9139.5833333333339</v>
      </c>
      <c r="AN81" s="189">
        <f t="shared" si="89"/>
        <v>9139.5833333333339</v>
      </c>
      <c r="AO81" s="189">
        <f t="shared" si="89"/>
        <v>9639.5833333333339</v>
      </c>
      <c r="AP81" s="189">
        <f t="shared" si="89"/>
        <v>9662.0833333333339</v>
      </c>
      <c r="AQ81" s="189">
        <f t="shared" si="89"/>
        <v>9662.0833333333339</v>
      </c>
      <c r="AS81" s="189">
        <f t="shared" ref="AS81:BD81" si="90">AS80*$C$6</f>
        <v>5250</v>
      </c>
      <c r="AT81" s="189">
        <f t="shared" si="90"/>
        <v>6750</v>
      </c>
      <c r="AU81" s="189">
        <f t="shared" si="90"/>
        <v>9625</v>
      </c>
      <c r="AV81" s="189">
        <f t="shared" si="90"/>
        <v>12125</v>
      </c>
      <c r="AW81" s="189">
        <f t="shared" si="90"/>
        <v>14282.5</v>
      </c>
      <c r="AX81" s="189">
        <f t="shared" si="90"/>
        <v>17577.5</v>
      </c>
      <c r="AY81" s="189">
        <f t="shared" si="90"/>
        <v>18413.75</v>
      </c>
      <c r="AZ81" s="189">
        <f t="shared" si="90"/>
        <v>19988.75</v>
      </c>
      <c r="BA81" s="189">
        <f t="shared" si="90"/>
        <v>22465.416666666668</v>
      </c>
      <c r="BB81" s="189">
        <f t="shared" si="90"/>
        <v>24729.583333333336</v>
      </c>
      <c r="BC81" s="189">
        <f t="shared" si="90"/>
        <v>26752.083333333339</v>
      </c>
      <c r="BD81" s="189">
        <f t="shared" si="90"/>
        <v>28963.75</v>
      </c>
      <c r="BF81" s="189">
        <f>BF80*$C$6</f>
        <v>33750</v>
      </c>
      <c r="BG81" s="189">
        <f>BG80*$C$6</f>
        <v>70262.5</v>
      </c>
      <c r="BH81" s="189">
        <f>BH80*$C$6</f>
        <v>102910.83333333334</v>
      </c>
    </row>
    <row r="82" spans="1:60">
      <c r="B82" s="531"/>
      <c r="C82" s="531"/>
      <c r="D82" s="21" t="s">
        <v>114</v>
      </c>
      <c r="E82" s="190"/>
      <c r="F82" s="21"/>
      <c r="G82" s="21"/>
      <c r="H82" s="189">
        <f t="shared" ref="H82:AQ82" si="91">H80*$C$5</f>
        <v>1513.75</v>
      </c>
      <c r="I82" s="189">
        <f t="shared" si="91"/>
        <v>1513.75</v>
      </c>
      <c r="J82" s="189">
        <f t="shared" si="91"/>
        <v>1513.75</v>
      </c>
      <c r="K82" s="189">
        <f t="shared" si="91"/>
        <v>1513.75</v>
      </c>
      <c r="L82" s="189">
        <f t="shared" si="91"/>
        <v>2162.5</v>
      </c>
      <c r="M82" s="189">
        <f t="shared" si="91"/>
        <v>2162.5</v>
      </c>
      <c r="N82" s="189">
        <f t="shared" si="91"/>
        <v>2775.208333333333</v>
      </c>
      <c r="O82" s="189">
        <f t="shared" si="91"/>
        <v>2775.208333333333</v>
      </c>
      <c r="P82" s="189">
        <f t="shared" si="91"/>
        <v>2775.208333333333</v>
      </c>
      <c r="Q82" s="189">
        <f t="shared" si="91"/>
        <v>3496.041666666667</v>
      </c>
      <c r="R82" s="189">
        <f t="shared" si="91"/>
        <v>3496.041666666667</v>
      </c>
      <c r="S82" s="189">
        <f t="shared" si="91"/>
        <v>3496.041666666667</v>
      </c>
      <c r="T82" s="189">
        <f t="shared" si="91"/>
        <v>3541.4541666666669</v>
      </c>
      <c r="U82" s="189">
        <f t="shared" si="91"/>
        <v>4190.2041666666664</v>
      </c>
      <c r="V82" s="189">
        <f t="shared" si="91"/>
        <v>4622.7041666666664</v>
      </c>
      <c r="W82" s="189">
        <f t="shared" si="91"/>
        <v>4622.7041666666664</v>
      </c>
      <c r="X82" s="189">
        <f t="shared" si="91"/>
        <v>5290.916666666667</v>
      </c>
      <c r="Y82" s="189">
        <f t="shared" si="91"/>
        <v>5290.916666666667</v>
      </c>
      <c r="Z82" s="189">
        <f t="shared" si="91"/>
        <v>5309.2979166666664</v>
      </c>
      <c r="AA82" s="189">
        <f t="shared" si="91"/>
        <v>5309.2979166666664</v>
      </c>
      <c r="AB82" s="189">
        <f t="shared" si="91"/>
        <v>5309.2979166666664</v>
      </c>
      <c r="AC82" s="189">
        <f t="shared" si="91"/>
        <v>5330.9229166666664</v>
      </c>
      <c r="AD82" s="189">
        <f t="shared" si="91"/>
        <v>5979.6729166666664</v>
      </c>
      <c r="AE82" s="189">
        <f t="shared" si="91"/>
        <v>5979.6729166666664</v>
      </c>
      <c r="AF82" s="189">
        <f t="shared" si="91"/>
        <v>5979.6729166666664</v>
      </c>
      <c r="AG82" s="189">
        <f t="shared" si="91"/>
        <v>6719.9687499999991</v>
      </c>
      <c r="AH82" s="189">
        <f t="shared" si="91"/>
        <v>6732.9437499999995</v>
      </c>
      <c r="AI82" s="189">
        <f t="shared" si="91"/>
        <v>6732.9437499999995</v>
      </c>
      <c r="AJ82" s="189">
        <f t="shared" si="91"/>
        <v>7329.0729166666652</v>
      </c>
      <c r="AK82" s="189">
        <f t="shared" si="91"/>
        <v>7329.0729166666652</v>
      </c>
      <c r="AL82" s="189">
        <f t="shared" si="91"/>
        <v>7329.0729166666652</v>
      </c>
      <c r="AM82" s="189">
        <f t="shared" si="91"/>
        <v>7905.7395833333321</v>
      </c>
      <c r="AN82" s="189">
        <f t="shared" si="91"/>
        <v>7905.7395833333321</v>
      </c>
      <c r="AO82" s="189">
        <f t="shared" si="91"/>
        <v>8338.2395833333321</v>
      </c>
      <c r="AP82" s="189">
        <f t="shared" si="91"/>
        <v>8357.7020833333318</v>
      </c>
      <c r="AQ82" s="189">
        <f t="shared" si="91"/>
        <v>8357.7020833333318</v>
      </c>
      <c r="AS82" s="189">
        <f t="shared" ref="AS82:BD82" si="92">AS80*$C$5</f>
        <v>4541.25</v>
      </c>
      <c r="AT82" s="189">
        <f t="shared" si="92"/>
        <v>5838.75</v>
      </c>
      <c r="AU82" s="189">
        <f t="shared" si="92"/>
        <v>8325.625</v>
      </c>
      <c r="AV82" s="189">
        <f t="shared" si="92"/>
        <v>10488.125</v>
      </c>
      <c r="AW82" s="189">
        <f t="shared" si="92"/>
        <v>12354.362499999999</v>
      </c>
      <c r="AX82" s="189">
        <f t="shared" si="92"/>
        <v>15204.537499999999</v>
      </c>
      <c r="AY82" s="189">
        <f t="shared" si="92"/>
        <v>15927.893749999999</v>
      </c>
      <c r="AZ82" s="189">
        <f t="shared" si="92"/>
        <v>17290.268749999999</v>
      </c>
      <c r="BA82" s="189">
        <f t="shared" si="92"/>
        <v>19432.585416666665</v>
      </c>
      <c r="BB82" s="189">
        <f t="shared" si="92"/>
        <v>21391.089583333334</v>
      </c>
      <c r="BC82" s="189">
        <f t="shared" si="92"/>
        <v>23140.552083333336</v>
      </c>
      <c r="BD82" s="189">
        <f t="shared" si="92"/>
        <v>25053.643749999999</v>
      </c>
      <c r="BF82" s="189">
        <f>BF80*$C$5</f>
        <v>29193.749999999996</v>
      </c>
      <c r="BG82" s="189">
        <f>BG80*$C$5</f>
        <v>60777.062499999993</v>
      </c>
      <c r="BH82" s="189">
        <f>BH80*$C$5</f>
        <v>89017.870833333334</v>
      </c>
    </row>
    <row r="83" spans="1:60">
      <c r="B83" s="531"/>
      <c r="C83" s="531"/>
      <c r="D83" s="182" t="s">
        <v>113</v>
      </c>
      <c r="E83" s="183"/>
      <c r="F83" s="182"/>
      <c r="G83" s="182"/>
      <c r="H83" s="187">
        <f t="shared" ref="H83:AQ83" si="93">SUM(H80:H82)</f>
        <v>20763.75</v>
      </c>
      <c r="I83" s="187">
        <f t="shared" si="93"/>
        <v>20763.75</v>
      </c>
      <c r="J83" s="187">
        <f t="shared" si="93"/>
        <v>20763.75</v>
      </c>
      <c r="K83" s="187">
        <f t="shared" si="93"/>
        <v>20763.75</v>
      </c>
      <c r="L83" s="187">
        <f t="shared" si="93"/>
        <v>29662.5</v>
      </c>
      <c r="M83" s="187">
        <f t="shared" si="93"/>
        <v>29662.5</v>
      </c>
      <c r="N83" s="187">
        <f t="shared" si="93"/>
        <v>38066.875</v>
      </c>
      <c r="O83" s="187">
        <f t="shared" si="93"/>
        <v>38066.875</v>
      </c>
      <c r="P83" s="187">
        <f t="shared" si="93"/>
        <v>38066.875</v>
      </c>
      <c r="Q83" s="187">
        <f t="shared" si="93"/>
        <v>47954.375</v>
      </c>
      <c r="R83" s="187">
        <f t="shared" si="93"/>
        <v>47954.375</v>
      </c>
      <c r="S83" s="187">
        <f t="shared" si="93"/>
        <v>47954.375</v>
      </c>
      <c r="T83" s="187">
        <f t="shared" si="93"/>
        <v>48577.287500000006</v>
      </c>
      <c r="U83" s="187">
        <f t="shared" si="93"/>
        <v>57476.037500000006</v>
      </c>
      <c r="V83" s="187">
        <f t="shared" si="93"/>
        <v>63408.537500000006</v>
      </c>
      <c r="W83" s="187">
        <f t="shared" si="93"/>
        <v>63408.537500000006</v>
      </c>
      <c r="X83" s="187">
        <f t="shared" si="93"/>
        <v>72574.250000000015</v>
      </c>
      <c r="Y83" s="187">
        <f t="shared" si="93"/>
        <v>72574.250000000015</v>
      </c>
      <c r="Z83" s="187">
        <f t="shared" si="93"/>
        <v>72826.381250000006</v>
      </c>
      <c r="AA83" s="187">
        <f t="shared" si="93"/>
        <v>72826.381250000006</v>
      </c>
      <c r="AB83" s="187">
        <f t="shared" si="93"/>
        <v>72826.381250000006</v>
      </c>
      <c r="AC83" s="187">
        <f t="shared" si="93"/>
        <v>73123.006250000006</v>
      </c>
      <c r="AD83" s="187">
        <f t="shared" si="93"/>
        <v>82021.756250000006</v>
      </c>
      <c r="AE83" s="187">
        <f t="shared" si="93"/>
        <v>82021.756250000006</v>
      </c>
      <c r="AF83" s="187">
        <f t="shared" si="93"/>
        <v>82021.756250000006</v>
      </c>
      <c r="AG83" s="187">
        <f t="shared" si="93"/>
        <v>92176.21875</v>
      </c>
      <c r="AH83" s="187">
        <f t="shared" si="93"/>
        <v>92354.193750000006</v>
      </c>
      <c r="AI83" s="187">
        <f t="shared" si="93"/>
        <v>92354.193750000006</v>
      </c>
      <c r="AJ83" s="187">
        <f t="shared" si="93"/>
        <v>100531.15625</v>
      </c>
      <c r="AK83" s="187">
        <f t="shared" si="93"/>
        <v>100531.15625</v>
      </c>
      <c r="AL83" s="187">
        <f t="shared" si="93"/>
        <v>100531.15625</v>
      </c>
      <c r="AM83" s="187">
        <f t="shared" si="93"/>
        <v>108441.15624999999</v>
      </c>
      <c r="AN83" s="187">
        <f t="shared" si="93"/>
        <v>108441.15624999999</v>
      </c>
      <c r="AO83" s="187">
        <f t="shared" si="93"/>
        <v>114373.65624999999</v>
      </c>
      <c r="AP83" s="187">
        <f t="shared" si="93"/>
        <v>114640.61874999999</v>
      </c>
      <c r="AQ83" s="187">
        <f t="shared" si="93"/>
        <v>114640.61874999999</v>
      </c>
      <c r="AR83" s="188"/>
      <c r="AS83" s="187">
        <f t="shared" ref="AS83:BD83" si="94">SUM(AS80:AS82)</f>
        <v>62291.25</v>
      </c>
      <c r="AT83" s="187">
        <f t="shared" si="94"/>
        <v>80088.75</v>
      </c>
      <c r="AU83" s="187">
        <f t="shared" si="94"/>
        <v>114200.625</v>
      </c>
      <c r="AV83" s="187">
        <f t="shared" si="94"/>
        <v>143863.125</v>
      </c>
      <c r="AW83" s="187">
        <f t="shared" si="94"/>
        <v>169461.86249999999</v>
      </c>
      <c r="AX83" s="187">
        <f t="shared" si="94"/>
        <v>208557.03750000001</v>
      </c>
      <c r="AY83" s="187">
        <f t="shared" si="94"/>
        <v>218479.14374999999</v>
      </c>
      <c r="AZ83" s="187">
        <f t="shared" si="94"/>
        <v>237166.51874999999</v>
      </c>
      <c r="BA83" s="187">
        <f t="shared" si="94"/>
        <v>266552.16874999995</v>
      </c>
      <c r="BB83" s="187">
        <f t="shared" si="94"/>
        <v>293416.50625000003</v>
      </c>
      <c r="BC83" s="187">
        <f t="shared" si="94"/>
        <v>317413.46875</v>
      </c>
      <c r="BD83" s="187">
        <f t="shared" si="94"/>
        <v>343654.89374999999</v>
      </c>
      <c r="BE83" s="188"/>
      <c r="BF83" s="187">
        <f>SUM(BF80:BF82)</f>
        <v>400443.75</v>
      </c>
      <c r="BG83" s="187">
        <f>SUM(BG80:BG82)</f>
        <v>833664.5625</v>
      </c>
      <c r="BH83" s="187">
        <f>SUM(BH80:BH82)</f>
        <v>1221037.0375000001</v>
      </c>
    </row>
    <row r="84" spans="1:60">
      <c r="B84" s="532"/>
      <c r="C84" s="532"/>
      <c r="D84" s="182" t="s">
        <v>112</v>
      </c>
      <c r="E84" s="183"/>
      <c r="F84" s="182"/>
      <c r="G84" s="182"/>
      <c r="H84" s="187">
        <f t="shared" ref="H84:AQ84" si="95">H83/H79</f>
        <v>10381.875</v>
      </c>
      <c r="I84" s="187">
        <f t="shared" si="95"/>
        <v>10381.875</v>
      </c>
      <c r="J84" s="187">
        <f t="shared" si="95"/>
        <v>10381.875</v>
      </c>
      <c r="K84" s="187">
        <f t="shared" si="95"/>
        <v>10381.875</v>
      </c>
      <c r="L84" s="187">
        <f t="shared" si="95"/>
        <v>9887.5</v>
      </c>
      <c r="M84" s="187">
        <f t="shared" si="95"/>
        <v>9887.5</v>
      </c>
      <c r="N84" s="187">
        <f t="shared" si="95"/>
        <v>9516.71875</v>
      </c>
      <c r="O84" s="187">
        <f t="shared" si="95"/>
        <v>9516.71875</v>
      </c>
      <c r="P84" s="187">
        <f t="shared" si="95"/>
        <v>9516.71875</v>
      </c>
      <c r="Q84" s="187">
        <f t="shared" si="95"/>
        <v>9590.875</v>
      </c>
      <c r="R84" s="187">
        <f t="shared" si="95"/>
        <v>9590.875</v>
      </c>
      <c r="S84" s="187">
        <f t="shared" si="95"/>
        <v>9590.875</v>
      </c>
      <c r="T84" s="187">
        <f t="shared" si="95"/>
        <v>9715.4575000000004</v>
      </c>
      <c r="U84" s="187">
        <f t="shared" si="95"/>
        <v>9579.3395833333343</v>
      </c>
      <c r="V84" s="187">
        <f t="shared" si="95"/>
        <v>9058.3625000000011</v>
      </c>
      <c r="W84" s="187">
        <f t="shared" si="95"/>
        <v>9058.3625000000011</v>
      </c>
      <c r="X84" s="187">
        <f t="shared" si="95"/>
        <v>9071.7812500000018</v>
      </c>
      <c r="Y84" s="187">
        <f t="shared" si="95"/>
        <v>9071.7812500000018</v>
      </c>
      <c r="Z84" s="187">
        <f t="shared" si="95"/>
        <v>9103.2976562500007</v>
      </c>
      <c r="AA84" s="187">
        <f t="shared" si="95"/>
        <v>9103.2976562500007</v>
      </c>
      <c r="AB84" s="187">
        <f t="shared" si="95"/>
        <v>9103.2976562500007</v>
      </c>
      <c r="AC84" s="187">
        <f t="shared" si="95"/>
        <v>9140.3757812500007</v>
      </c>
      <c r="AD84" s="187">
        <f t="shared" si="95"/>
        <v>9113.5284722222223</v>
      </c>
      <c r="AE84" s="187">
        <f t="shared" si="95"/>
        <v>9113.5284722222223</v>
      </c>
      <c r="AF84" s="187">
        <f t="shared" si="95"/>
        <v>9113.5284722222223</v>
      </c>
      <c r="AG84" s="187">
        <f t="shared" si="95"/>
        <v>9217.6218750000007</v>
      </c>
      <c r="AH84" s="187">
        <f t="shared" si="95"/>
        <v>9235.4193750000013</v>
      </c>
      <c r="AI84" s="187">
        <f t="shared" si="95"/>
        <v>9235.4193750000013</v>
      </c>
      <c r="AJ84" s="187">
        <f t="shared" si="95"/>
        <v>9139.1960227272721</v>
      </c>
      <c r="AK84" s="187">
        <f t="shared" si="95"/>
        <v>9139.1960227272721</v>
      </c>
      <c r="AL84" s="187">
        <f t="shared" si="95"/>
        <v>9139.1960227272721</v>
      </c>
      <c r="AM84" s="187">
        <f t="shared" si="95"/>
        <v>9036.7630208333321</v>
      </c>
      <c r="AN84" s="187">
        <f t="shared" si="95"/>
        <v>9036.7630208333321</v>
      </c>
      <c r="AO84" s="187">
        <f t="shared" si="95"/>
        <v>8797.9735576923067</v>
      </c>
      <c r="AP84" s="187">
        <f t="shared" si="95"/>
        <v>8818.509134615384</v>
      </c>
      <c r="AQ84" s="187">
        <f t="shared" si="95"/>
        <v>8818.509134615384</v>
      </c>
      <c r="AR84" s="17"/>
      <c r="AS84" s="187">
        <f t="shared" ref="AS84:BD84" si="96">AS83/AS79</f>
        <v>31145.625</v>
      </c>
      <c r="AT84" s="187">
        <f t="shared" si="96"/>
        <v>26696.25</v>
      </c>
      <c r="AU84" s="187">
        <f t="shared" si="96"/>
        <v>28550.15625</v>
      </c>
      <c r="AV84" s="187">
        <f t="shared" si="96"/>
        <v>28772.625</v>
      </c>
      <c r="AW84" s="187">
        <f t="shared" si="96"/>
        <v>24208.837499999998</v>
      </c>
      <c r="AX84" s="187">
        <f t="shared" si="96"/>
        <v>26069.629687500001</v>
      </c>
      <c r="AY84" s="187">
        <f t="shared" si="96"/>
        <v>27309.892968749999</v>
      </c>
      <c r="AZ84" s="187">
        <f t="shared" si="96"/>
        <v>26351.835416666665</v>
      </c>
      <c r="BA84" s="187">
        <f t="shared" si="96"/>
        <v>26655.216874999995</v>
      </c>
      <c r="BB84" s="187">
        <f t="shared" si="96"/>
        <v>26674.227840909094</v>
      </c>
      <c r="BC84" s="187">
        <f t="shared" si="96"/>
        <v>26451.122395833332</v>
      </c>
      <c r="BD84" s="187">
        <f t="shared" si="96"/>
        <v>26434.991826923077</v>
      </c>
      <c r="BE84" s="17"/>
      <c r="BF84" s="187">
        <f>BF83/BF79</f>
        <v>80088.75</v>
      </c>
      <c r="BG84" s="187">
        <f>BG83/BG79</f>
        <v>92629.395833333328</v>
      </c>
      <c r="BH84" s="187">
        <f>BH83/BH79</f>
        <v>93925.925961538465</v>
      </c>
    </row>
    <row r="85" spans="1:60">
      <c r="BA85" s="147"/>
      <c r="BB85" s="147"/>
      <c r="BC85" s="147"/>
      <c r="BD85" s="147"/>
      <c r="BF85" s="149"/>
      <c r="BG85" s="149"/>
      <c r="BH85" s="149"/>
    </row>
    <row r="86" spans="1:60" ht="13.5" thickBot="1">
      <c r="BA86" s="147"/>
      <c r="BB86" s="147"/>
      <c r="BC86" s="147"/>
      <c r="BD86" s="147"/>
      <c r="BF86" s="149"/>
      <c r="BG86" s="149"/>
      <c r="BH86" s="149"/>
    </row>
    <row r="87" spans="1:60" ht="13.5" thickBot="1">
      <c r="A87" s="1" t="s">
        <v>0</v>
      </c>
      <c r="B87" s="204" t="s">
        <v>125</v>
      </c>
      <c r="C87" s="83"/>
      <c r="D87" s="87"/>
      <c r="E87" s="203"/>
      <c r="F87" s="202"/>
      <c r="G87" s="202"/>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S87" s="86"/>
      <c r="AT87" s="86"/>
      <c r="AU87" s="86"/>
      <c r="AV87" s="86"/>
      <c r="AW87" s="86"/>
      <c r="AX87" s="86"/>
      <c r="AY87" s="86"/>
      <c r="AZ87" s="86"/>
      <c r="BA87" s="147"/>
      <c r="BB87" s="147"/>
      <c r="BC87" s="147"/>
      <c r="BD87" s="147"/>
      <c r="BF87" s="149"/>
      <c r="BG87" s="149"/>
      <c r="BH87" s="149"/>
    </row>
    <row r="88" spans="1:60">
      <c r="B88" s="130"/>
      <c r="C88" s="130"/>
      <c r="D88" s="87"/>
      <c r="E88" s="203"/>
      <c r="F88" s="202"/>
      <c r="G88" s="202"/>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S88" s="86"/>
      <c r="AT88" s="86"/>
      <c r="AU88" s="86"/>
      <c r="AV88" s="86"/>
      <c r="AW88" s="86"/>
      <c r="AX88" s="86"/>
      <c r="AY88" s="86"/>
      <c r="AZ88" s="86"/>
      <c r="BA88" s="147"/>
      <c r="BB88" s="147"/>
      <c r="BC88" s="147"/>
      <c r="BD88" s="147"/>
      <c r="BF88" s="149"/>
      <c r="BG88" s="149"/>
      <c r="BH88" s="149"/>
    </row>
    <row r="89" spans="1:60">
      <c r="C89" s="143"/>
      <c r="D89" s="493" t="s">
        <v>124</v>
      </c>
      <c r="E89" s="199">
        <v>150000</v>
      </c>
      <c r="F89" s="494">
        <v>43831</v>
      </c>
      <c r="G89" s="197"/>
      <c r="H89" s="147">
        <f t="shared" ref="H89:Q102" si="97">IF(AND(H$8&gt;=$F89,OR($G89+30&gt;H$8,$G89=0)),IF(H$8-$F89&gt;365,($E89*(1+$C$4))/12,$E89/12),0)</f>
        <v>12500</v>
      </c>
      <c r="I89" s="147">
        <f t="shared" si="97"/>
        <v>12500</v>
      </c>
      <c r="J89" s="147">
        <f t="shared" si="97"/>
        <v>12500</v>
      </c>
      <c r="K89" s="147">
        <f t="shared" si="97"/>
        <v>12500</v>
      </c>
      <c r="L89" s="147">
        <f t="shared" si="97"/>
        <v>12500</v>
      </c>
      <c r="M89" s="147">
        <f t="shared" si="97"/>
        <v>12500</v>
      </c>
      <c r="N89" s="147">
        <f t="shared" si="97"/>
        <v>12500</v>
      </c>
      <c r="O89" s="147">
        <f t="shared" si="97"/>
        <v>12500</v>
      </c>
      <c r="P89" s="147">
        <f t="shared" si="97"/>
        <v>12500</v>
      </c>
      <c r="Q89" s="147">
        <f t="shared" si="97"/>
        <v>12500</v>
      </c>
      <c r="R89" s="147">
        <f t="shared" ref="R89:AA102" si="98">IF(AND(R$8&gt;=$F89,OR($G89+30&gt;R$8,$G89=0)),IF(R$8-$F89&gt;365,($E89*(1+$C$4))/12,$E89/12),0)</f>
        <v>12500</v>
      </c>
      <c r="S89" s="147">
        <f t="shared" si="98"/>
        <v>12500</v>
      </c>
      <c r="T89" s="147">
        <f t="shared" si="98"/>
        <v>12875</v>
      </c>
      <c r="U89" s="147">
        <f t="shared" si="98"/>
        <v>12875</v>
      </c>
      <c r="V89" s="147">
        <f t="shared" si="98"/>
        <v>12875</v>
      </c>
      <c r="W89" s="147">
        <f t="shared" si="98"/>
        <v>12875</v>
      </c>
      <c r="X89" s="147">
        <f t="shared" si="98"/>
        <v>12875</v>
      </c>
      <c r="Y89" s="147">
        <f t="shared" si="98"/>
        <v>12875</v>
      </c>
      <c r="Z89" s="147">
        <f t="shared" si="98"/>
        <v>12875</v>
      </c>
      <c r="AA89" s="147">
        <f t="shared" si="98"/>
        <v>12875</v>
      </c>
      <c r="AB89" s="147">
        <f t="shared" ref="AB89:AK102" si="99">IF(AND(AB$8&gt;=$F89,OR($G89+30&gt;AB$8,$G89=0)),IF(AB$8-$F89&gt;365,($E89*(1+$C$4))/12,$E89/12),0)</f>
        <v>12875</v>
      </c>
      <c r="AC89" s="147">
        <f t="shared" si="99"/>
        <v>12875</v>
      </c>
      <c r="AD89" s="147">
        <f t="shared" si="99"/>
        <v>12875</v>
      </c>
      <c r="AE89" s="147">
        <f t="shared" si="99"/>
        <v>12875</v>
      </c>
      <c r="AF89" s="147">
        <f t="shared" si="99"/>
        <v>12875</v>
      </c>
      <c r="AG89" s="147">
        <f t="shared" si="99"/>
        <v>12875</v>
      </c>
      <c r="AH89" s="147">
        <f t="shared" si="99"/>
        <v>12875</v>
      </c>
      <c r="AI89" s="147">
        <f t="shared" si="99"/>
        <v>12875</v>
      </c>
      <c r="AJ89" s="147">
        <f t="shared" si="99"/>
        <v>12875</v>
      </c>
      <c r="AK89" s="147">
        <f t="shared" si="99"/>
        <v>12875</v>
      </c>
      <c r="AL89" s="147">
        <f t="shared" ref="AL89:AQ102" si="100">IF(AND(AL$8&gt;=$F89,OR($G89+30&gt;AL$8,$G89=0)),IF(AL$8-$F89&gt;365,($E89*(1+$C$4))/12,$E89/12),0)</f>
        <v>12875</v>
      </c>
      <c r="AM89" s="147">
        <f t="shared" si="100"/>
        <v>12875</v>
      </c>
      <c r="AN89" s="147">
        <f t="shared" si="100"/>
        <v>12875</v>
      </c>
      <c r="AO89" s="147">
        <f t="shared" si="100"/>
        <v>12875</v>
      </c>
      <c r="AP89" s="147">
        <f t="shared" si="100"/>
        <v>12875</v>
      </c>
      <c r="AQ89" s="147">
        <f t="shared" si="100"/>
        <v>12875</v>
      </c>
      <c r="AS89" s="147">
        <f t="shared" ref="AS89:AS102" si="101">SUM(H89:J89)</f>
        <v>37500</v>
      </c>
      <c r="AT89" s="147">
        <f t="shared" ref="AT89:AT102" si="102">SUM(K89:M89)</f>
        <v>37500</v>
      </c>
      <c r="AU89" s="147">
        <f t="shared" ref="AU89:AU102" si="103">SUM(N89:P89)</f>
        <v>37500</v>
      </c>
      <c r="AV89" s="147">
        <f t="shared" ref="AV89:AV102" si="104">SUM(Q89:S89)</f>
        <v>37500</v>
      </c>
      <c r="AW89" s="147">
        <f t="shared" ref="AW89:AW102" si="105">SUM(T89:V89)</f>
        <v>38625</v>
      </c>
      <c r="AX89" s="147">
        <f t="shared" ref="AX89:AX102" si="106">SUM(W89:Y89)</f>
        <v>38625</v>
      </c>
      <c r="AY89" s="147">
        <f t="shared" ref="AY89:AY102" si="107">SUM(Z89:AB89)</f>
        <v>38625</v>
      </c>
      <c r="AZ89" s="147">
        <f t="shared" ref="AZ89:AZ102" si="108">SUM(AC89:AE89)</f>
        <v>38625</v>
      </c>
      <c r="BA89" s="147">
        <f t="shared" ref="BA89:BA102" si="109">SUM(AF89:AH89)</f>
        <v>38625</v>
      </c>
      <c r="BB89" s="147">
        <f t="shared" ref="BB89:BB102" si="110">SUM(AI89:AK89)</f>
        <v>38625</v>
      </c>
      <c r="BC89" s="147">
        <f t="shared" ref="BC89:BC102" si="111">SUM(AL89:AN89)</f>
        <v>38625</v>
      </c>
      <c r="BD89" s="147">
        <f t="shared" ref="BD89:BD102" si="112">SUM(AO89:AQ89)</f>
        <v>38625</v>
      </c>
      <c r="BF89" s="196">
        <f t="shared" ref="BF89:BF102" si="113">SUM(AS89:AV89)</f>
        <v>150000</v>
      </c>
      <c r="BG89" s="196">
        <f t="shared" ref="BG89:BG102" si="114">SUM(AW89:AZ89)</f>
        <v>154500</v>
      </c>
      <c r="BH89" s="196">
        <f t="shared" ref="BH89:BH102" si="115">SUM(BA89:BD89)</f>
        <v>154500</v>
      </c>
    </row>
    <row r="90" spans="1:60">
      <c r="B90" s="154"/>
      <c r="C90" s="143"/>
      <c r="D90" s="493" t="s">
        <v>123</v>
      </c>
      <c r="E90" s="199">
        <v>130000</v>
      </c>
      <c r="F90" s="494">
        <v>43831</v>
      </c>
      <c r="G90" s="197"/>
      <c r="H90" s="147">
        <f t="shared" si="97"/>
        <v>10833.333333333334</v>
      </c>
      <c r="I90" s="147">
        <f t="shared" si="97"/>
        <v>10833.333333333334</v>
      </c>
      <c r="J90" s="147">
        <f t="shared" si="97"/>
        <v>10833.333333333334</v>
      </c>
      <c r="K90" s="147">
        <f t="shared" si="97"/>
        <v>10833.333333333334</v>
      </c>
      <c r="L90" s="147">
        <f t="shared" si="97"/>
        <v>10833.333333333334</v>
      </c>
      <c r="M90" s="147">
        <f t="shared" si="97"/>
        <v>10833.333333333334</v>
      </c>
      <c r="N90" s="147">
        <f t="shared" si="97"/>
        <v>10833.333333333334</v>
      </c>
      <c r="O90" s="147">
        <f t="shared" si="97"/>
        <v>10833.333333333334</v>
      </c>
      <c r="P90" s="147">
        <f t="shared" si="97"/>
        <v>10833.333333333334</v>
      </c>
      <c r="Q90" s="147">
        <f t="shared" si="97"/>
        <v>10833.333333333334</v>
      </c>
      <c r="R90" s="147">
        <f t="shared" si="98"/>
        <v>10833.333333333334</v>
      </c>
      <c r="S90" s="147">
        <f t="shared" si="98"/>
        <v>10833.333333333334</v>
      </c>
      <c r="T90" s="147">
        <f t="shared" si="98"/>
        <v>11158.333333333334</v>
      </c>
      <c r="U90" s="147">
        <f t="shared" si="98"/>
        <v>11158.333333333334</v>
      </c>
      <c r="V90" s="147">
        <f t="shared" si="98"/>
        <v>11158.333333333334</v>
      </c>
      <c r="W90" s="147">
        <f t="shared" si="98"/>
        <v>11158.333333333334</v>
      </c>
      <c r="X90" s="147">
        <f t="shared" si="98"/>
        <v>11158.333333333334</v>
      </c>
      <c r="Y90" s="147">
        <f t="shared" si="98"/>
        <v>11158.333333333334</v>
      </c>
      <c r="Z90" s="147">
        <f t="shared" si="98"/>
        <v>11158.333333333334</v>
      </c>
      <c r="AA90" s="147">
        <f t="shared" si="98"/>
        <v>11158.333333333334</v>
      </c>
      <c r="AB90" s="147">
        <f t="shared" si="99"/>
        <v>11158.333333333334</v>
      </c>
      <c r="AC90" s="147">
        <f t="shared" si="99"/>
        <v>11158.333333333334</v>
      </c>
      <c r="AD90" s="147">
        <f t="shared" si="99"/>
        <v>11158.333333333334</v>
      </c>
      <c r="AE90" s="147">
        <f t="shared" si="99"/>
        <v>11158.333333333334</v>
      </c>
      <c r="AF90" s="147">
        <f t="shared" si="99"/>
        <v>11158.333333333334</v>
      </c>
      <c r="AG90" s="147">
        <f t="shared" si="99"/>
        <v>11158.333333333334</v>
      </c>
      <c r="AH90" s="147">
        <f t="shared" si="99"/>
        <v>11158.333333333334</v>
      </c>
      <c r="AI90" s="147">
        <f t="shared" si="99"/>
        <v>11158.333333333334</v>
      </c>
      <c r="AJ90" s="147">
        <f t="shared" si="99"/>
        <v>11158.333333333334</v>
      </c>
      <c r="AK90" s="147">
        <f t="shared" si="99"/>
        <v>11158.333333333334</v>
      </c>
      <c r="AL90" s="147">
        <f t="shared" si="100"/>
        <v>11158.333333333334</v>
      </c>
      <c r="AM90" s="147">
        <f t="shared" si="100"/>
        <v>11158.333333333334</v>
      </c>
      <c r="AN90" s="147">
        <f t="shared" si="100"/>
        <v>11158.333333333334</v>
      </c>
      <c r="AO90" s="147">
        <f t="shared" si="100"/>
        <v>11158.333333333334</v>
      </c>
      <c r="AP90" s="147">
        <f t="shared" si="100"/>
        <v>11158.333333333334</v>
      </c>
      <c r="AQ90" s="147">
        <f t="shared" si="100"/>
        <v>11158.333333333334</v>
      </c>
      <c r="AS90" s="147">
        <f t="shared" si="101"/>
        <v>32500</v>
      </c>
      <c r="AT90" s="147">
        <f t="shared" si="102"/>
        <v>32500</v>
      </c>
      <c r="AU90" s="147">
        <f t="shared" si="103"/>
        <v>32500</v>
      </c>
      <c r="AV90" s="147">
        <f t="shared" si="104"/>
        <v>32500</v>
      </c>
      <c r="AW90" s="147">
        <f t="shared" si="105"/>
        <v>33475</v>
      </c>
      <c r="AX90" s="147">
        <f t="shared" si="106"/>
        <v>33475</v>
      </c>
      <c r="AY90" s="147">
        <f t="shared" si="107"/>
        <v>33475</v>
      </c>
      <c r="AZ90" s="147">
        <f t="shared" si="108"/>
        <v>33475</v>
      </c>
      <c r="BA90" s="147">
        <f t="shared" si="109"/>
        <v>33475</v>
      </c>
      <c r="BB90" s="147">
        <f t="shared" si="110"/>
        <v>33475</v>
      </c>
      <c r="BC90" s="147">
        <f t="shared" si="111"/>
        <v>33475</v>
      </c>
      <c r="BD90" s="147">
        <f t="shared" si="112"/>
        <v>33475</v>
      </c>
      <c r="BF90" s="196">
        <f t="shared" si="113"/>
        <v>130000</v>
      </c>
      <c r="BG90" s="196">
        <f t="shared" si="114"/>
        <v>133900</v>
      </c>
      <c r="BH90" s="196">
        <f t="shared" si="115"/>
        <v>133900</v>
      </c>
    </row>
    <row r="91" spans="1:60">
      <c r="B91" s="154"/>
      <c r="C91" s="143"/>
      <c r="D91" s="493" t="s">
        <v>122</v>
      </c>
      <c r="E91" s="199">
        <v>120000</v>
      </c>
      <c r="F91" s="494">
        <v>44197</v>
      </c>
      <c r="G91" s="197"/>
      <c r="H91" s="147">
        <f t="shared" si="97"/>
        <v>0</v>
      </c>
      <c r="I91" s="147">
        <f t="shared" si="97"/>
        <v>0</v>
      </c>
      <c r="J91" s="147">
        <f t="shared" si="97"/>
        <v>0</v>
      </c>
      <c r="K91" s="147">
        <f t="shared" si="97"/>
        <v>0</v>
      </c>
      <c r="L91" s="147">
        <f t="shared" si="97"/>
        <v>0</v>
      </c>
      <c r="M91" s="147">
        <f t="shared" si="97"/>
        <v>0</v>
      </c>
      <c r="N91" s="147">
        <f t="shared" si="97"/>
        <v>0</v>
      </c>
      <c r="O91" s="147">
        <f t="shared" si="97"/>
        <v>0</v>
      </c>
      <c r="P91" s="147">
        <f t="shared" si="97"/>
        <v>0</v>
      </c>
      <c r="Q91" s="147">
        <f t="shared" si="97"/>
        <v>0</v>
      </c>
      <c r="R91" s="147">
        <f t="shared" si="98"/>
        <v>0</v>
      </c>
      <c r="S91" s="147">
        <f t="shared" si="98"/>
        <v>0</v>
      </c>
      <c r="T91" s="147">
        <f t="shared" si="98"/>
        <v>10000</v>
      </c>
      <c r="U91" s="147">
        <f t="shared" si="98"/>
        <v>10000</v>
      </c>
      <c r="V91" s="147">
        <f t="shared" si="98"/>
        <v>10000</v>
      </c>
      <c r="W91" s="147">
        <f t="shared" si="98"/>
        <v>10000</v>
      </c>
      <c r="X91" s="147">
        <f t="shared" si="98"/>
        <v>10000</v>
      </c>
      <c r="Y91" s="147">
        <f t="shared" si="98"/>
        <v>10000</v>
      </c>
      <c r="Z91" s="147">
        <f t="shared" si="98"/>
        <v>10000</v>
      </c>
      <c r="AA91" s="147">
        <f t="shared" si="98"/>
        <v>10000</v>
      </c>
      <c r="AB91" s="147">
        <f t="shared" si="99"/>
        <v>10000</v>
      </c>
      <c r="AC91" s="147">
        <f t="shared" si="99"/>
        <v>10000</v>
      </c>
      <c r="AD91" s="147">
        <f t="shared" si="99"/>
        <v>10000</v>
      </c>
      <c r="AE91" s="147">
        <f t="shared" si="99"/>
        <v>10000</v>
      </c>
      <c r="AF91" s="147">
        <f t="shared" si="99"/>
        <v>10300</v>
      </c>
      <c r="AG91" s="147">
        <f t="shared" si="99"/>
        <v>10300</v>
      </c>
      <c r="AH91" s="147">
        <f t="shared" si="99"/>
        <v>10300</v>
      </c>
      <c r="AI91" s="147">
        <f t="shared" si="99"/>
        <v>10300</v>
      </c>
      <c r="AJ91" s="147">
        <f t="shared" si="99"/>
        <v>10300</v>
      </c>
      <c r="AK91" s="147">
        <f t="shared" si="99"/>
        <v>10300</v>
      </c>
      <c r="AL91" s="147">
        <f t="shared" si="100"/>
        <v>10300</v>
      </c>
      <c r="AM91" s="147">
        <f t="shared" si="100"/>
        <v>10300</v>
      </c>
      <c r="AN91" s="147">
        <f t="shared" si="100"/>
        <v>10300</v>
      </c>
      <c r="AO91" s="147">
        <f t="shared" si="100"/>
        <v>10300</v>
      </c>
      <c r="AP91" s="147">
        <f t="shared" si="100"/>
        <v>10300</v>
      </c>
      <c r="AQ91" s="147">
        <f t="shared" si="100"/>
        <v>10300</v>
      </c>
      <c r="AS91" s="147">
        <f t="shared" si="101"/>
        <v>0</v>
      </c>
      <c r="AT91" s="147">
        <f t="shared" si="102"/>
        <v>0</v>
      </c>
      <c r="AU91" s="147">
        <f t="shared" si="103"/>
        <v>0</v>
      </c>
      <c r="AV91" s="147">
        <f t="shared" si="104"/>
        <v>0</v>
      </c>
      <c r="AW91" s="147">
        <f t="shared" si="105"/>
        <v>30000</v>
      </c>
      <c r="AX91" s="147">
        <f t="shared" si="106"/>
        <v>30000</v>
      </c>
      <c r="AY91" s="147">
        <f t="shared" si="107"/>
        <v>30000</v>
      </c>
      <c r="AZ91" s="147">
        <f t="shared" si="108"/>
        <v>30000</v>
      </c>
      <c r="BA91" s="147">
        <f t="shared" si="109"/>
        <v>30900</v>
      </c>
      <c r="BB91" s="147">
        <f t="shared" si="110"/>
        <v>30900</v>
      </c>
      <c r="BC91" s="147">
        <f t="shared" si="111"/>
        <v>30900</v>
      </c>
      <c r="BD91" s="147">
        <f t="shared" si="112"/>
        <v>30900</v>
      </c>
      <c r="BF91" s="196">
        <f t="shared" si="113"/>
        <v>0</v>
      </c>
      <c r="BG91" s="196">
        <f t="shared" si="114"/>
        <v>120000</v>
      </c>
      <c r="BH91" s="196">
        <f t="shared" si="115"/>
        <v>123600</v>
      </c>
    </row>
    <row r="92" spans="1:60">
      <c r="C92" s="143"/>
      <c r="D92" s="493" t="s">
        <v>121</v>
      </c>
      <c r="E92" s="199">
        <v>40000</v>
      </c>
      <c r="F92" s="494">
        <v>43952</v>
      </c>
      <c r="G92" s="197"/>
      <c r="H92" s="147">
        <f t="shared" si="97"/>
        <v>0</v>
      </c>
      <c r="I92" s="147">
        <f t="shared" si="97"/>
        <v>0</v>
      </c>
      <c r="J92" s="147">
        <f t="shared" si="97"/>
        <v>0</v>
      </c>
      <c r="K92" s="147">
        <f t="shared" si="97"/>
        <v>0</v>
      </c>
      <c r="L92" s="147">
        <f t="shared" si="97"/>
        <v>3333.3333333333335</v>
      </c>
      <c r="M92" s="147">
        <f t="shared" si="97"/>
        <v>3333.3333333333335</v>
      </c>
      <c r="N92" s="147">
        <f t="shared" si="97"/>
        <v>3333.3333333333335</v>
      </c>
      <c r="O92" s="147">
        <f t="shared" si="97"/>
        <v>3333.3333333333335</v>
      </c>
      <c r="P92" s="147">
        <f t="shared" si="97"/>
        <v>3333.3333333333335</v>
      </c>
      <c r="Q92" s="147">
        <f t="shared" si="97"/>
        <v>3333.3333333333335</v>
      </c>
      <c r="R92" s="147">
        <f t="shared" si="98"/>
        <v>3333.3333333333335</v>
      </c>
      <c r="S92" s="147">
        <f t="shared" si="98"/>
        <v>3333.3333333333335</v>
      </c>
      <c r="T92" s="147">
        <f t="shared" si="98"/>
        <v>3333.3333333333335</v>
      </c>
      <c r="U92" s="147">
        <f t="shared" si="98"/>
        <v>3333.3333333333335</v>
      </c>
      <c r="V92" s="147">
        <f t="shared" si="98"/>
        <v>3333.3333333333335</v>
      </c>
      <c r="W92" s="147">
        <f t="shared" si="98"/>
        <v>3333.3333333333335</v>
      </c>
      <c r="X92" s="147">
        <f t="shared" si="98"/>
        <v>3433.3333333333335</v>
      </c>
      <c r="Y92" s="147">
        <f t="shared" si="98"/>
        <v>3433.3333333333335</v>
      </c>
      <c r="Z92" s="147">
        <f t="shared" si="98"/>
        <v>3433.3333333333335</v>
      </c>
      <c r="AA92" s="147">
        <f t="shared" si="98"/>
        <v>3433.3333333333335</v>
      </c>
      <c r="AB92" s="147">
        <f t="shared" si="99"/>
        <v>3433.3333333333335</v>
      </c>
      <c r="AC92" s="147">
        <f t="shared" si="99"/>
        <v>3433.3333333333335</v>
      </c>
      <c r="AD92" s="147">
        <f t="shared" si="99"/>
        <v>3433.3333333333335</v>
      </c>
      <c r="AE92" s="147">
        <f t="shared" si="99"/>
        <v>3433.3333333333335</v>
      </c>
      <c r="AF92" s="147">
        <f t="shared" si="99"/>
        <v>3433.3333333333335</v>
      </c>
      <c r="AG92" s="147">
        <f t="shared" si="99"/>
        <v>3433.3333333333335</v>
      </c>
      <c r="AH92" s="147">
        <f t="shared" si="99"/>
        <v>3433.3333333333335</v>
      </c>
      <c r="AI92" s="147">
        <f t="shared" si="99"/>
        <v>3433.3333333333335</v>
      </c>
      <c r="AJ92" s="147">
        <f t="shared" si="99"/>
        <v>3433.3333333333335</v>
      </c>
      <c r="AK92" s="147">
        <f t="shared" si="99"/>
        <v>3433.3333333333335</v>
      </c>
      <c r="AL92" s="147">
        <f t="shared" si="100"/>
        <v>3433.3333333333335</v>
      </c>
      <c r="AM92" s="147">
        <f t="shared" si="100"/>
        <v>3433.3333333333335</v>
      </c>
      <c r="AN92" s="147">
        <f t="shared" si="100"/>
        <v>3433.3333333333335</v>
      </c>
      <c r="AO92" s="147">
        <f t="shared" si="100"/>
        <v>3433.3333333333335</v>
      </c>
      <c r="AP92" s="147">
        <f t="shared" si="100"/>
        <v>3433.3333333333335</v>
      </c>
      <c r="AQ92" s="147">
        <f t="shared" si="100"/>
        <v>3433.3333333333335</v>
      </c>
      <c r="AS92" s="147">
        <f t="shared" si="101"/>
        <v>0</v>
      </c>
      <c r="AT92" s="147">
        <f t="shared" si="102"/>
        <v>6666.666666666667</v>
      </c>
      <c r="AU92" s="147">
        <f t="shared" si="103"/>
        <v>10000</v>
      </c>
      <c r="AV92" s="147">
        <f t="shared" si="104"/>
        <v>10000</v>
      </c>
      <c r="AW92" s="147">
        <f t="shared" si="105"/>
        <v>10000</v>
      </c>
      <c r="AX92" s="147">
        <f t="shared" si="106"/>
        <v>10200</v>
      </c>
      <c r="AY92" s="147">
        <f t="shared" si="107"/>
        <v>10300</v>
      </c>
      <c r="AZ92" s="147">
        <f t="shared" si="108"/>
        <v>10300</v>
      </c>
      <c r="BA92" s="147">
        <f t="shared" si="109"/>
        <v>10300</v>
      </c>
      <c r="BB92" s="147">
        <f t="shared" si="110"/>
        <v>10300</v>
      </c>
      <c r="BC92" s="147">
        <f t="shared" si="111"/>
        <v>10300</v>
      </c>
      <c r="BD92" s="147">
        <f t="shared" si="112"/>
        <v>10300</v>
      </c>
      <c r="BF92" s="196">
        <f t="shared" si="113"/>
        <v>26666.666666666668</v>
      </c>
      <c r="BG92" s="196">
        <f t="shared" si="114"/>
        <v>40800</v>
      </c>
      <c r="BH92" s="196">
        <f t="shared" si="115"/>
        <v>41200</v>
      </c>
    </row>
    <row r="93" spans="1:60">
      <c r="C93" s="143"/>
      <c r="D93" s="493" t="s">
        <v>120</v>
      </c>
      <c r="E93" s="199">
        <v>70000</v>
      </c>
      <c r="F93" s="494">
        <v>43831</v>
      </c>
      <c r="G93" s="197"/>
      <c r="H93" s="147">
        <f t="shared" si="97"/>
        <v>5833.333333333333</v>
      </c>
      <c r="I93" s="147">
        <f t="shared" si="97"/>
        <v>5833.333333333333</v>
      </c>
      <c r="J93" s="147">
        <f t="shared" si="97"/>
        <v>5833.333333333333</v>
      </c>
      <c r="K93" s="147">
        <f t="shared" si="97"/>
        <v>5833.333333333333</v>
      </c>
      <c r="L93" s="147">
        <f t="shared" si="97"/>
        <v>5833.333333333333</v>
      </c>
      <c r="M93" s="147">
        <f t="shared" si="97"/>
        <v>5833.333333333333</v>
      </c>
      <c r="N93" s="147">
        <f t="shared" si="97"/>
        <v>5833.333333333333</v>
      </c>
      <c r="O93" s="147">
        <f t="shared" si="97"/>
        <v>5833.333333333333</v>
      </c>
      <c r="P93" s="147">
        <f t="shared" si="97"/>
        <v>5833.333333333333</v>
      </c>
      <c r="Q93" s="147">
        <f t="shared" si="97"/>
        <v>5833.333333333333</v>
      </c>
      <c r="R93" s="147">
        <f t="shared" si="98"/>
        <v>5833.333333333333</v>
      </c>
      <c r="S93" s="147">
        <f t="shared" si="98"/>
        <v>5833.333333333333</v>
      </c>
      <c r="T93" s="147">
        <f t="shared" si="98"/>
        <v>6008.333333333333</v>
      </c>
      <c r="U93" s="147">
        <f t="shared" si="98"/>
        <v>6008.333333333333</v>
      </c>
      <c r="V93" s="147">
        <f t="shared" si="98"/>
        <v>6008.333333333333</v>
      </c>
      <c r="W93" s="147">
        <f t="shared" si="98"/>
        <v>6008.333333333333</v>
      </c>
      <c r="X93" s="147">
        <f t="shared" si="98"/>
        <v>6008.333333333333</v>
      </c>
      <c r="Y93" s="147">
        <f t="shared" si="98"/>
        <v>6008.333333333333</v>
      </c>
      <c r="Z93" s="147">
        <f t="shared" si="98"/>
        <v>6008.333333333333</v>
      </c>
      <c r="AA93" s="147">
        <f t="shared" si="98"/>
        <v>6008.333333333333</v>
      </c>
      <c r="AB93" s="147">
        <f t="shared" si="99"/>
        <v>6008.333333333333</v>
      </c>
      <c r="AC93" s="147">
        <f t="shared" si="99"/>
        <v>6008.333333333333</v>
      </c>
      <c r="AD93" s="147">
        <f t="shared" si="99"/>
        <v>6008.333333333333</v>
      </c>
      <c r="AE93" s="147">
        <f t="shared" si="99"/>
        <v>6008.333333333333</v>
      </c>
      <c r="AF93" s="147">
        <f t="shared" si="99"/>
        <v>6008.333333333333</v>
      </c>
      <c r="AG93" s="147">
        <f t="shared" si="99"/>
        <v>6008.333333333333</v>
      </c>
      <c r="AH93" s="147">
        <f t="shared" si="99"/>
        <v>6008.333333333333</v>
      </c>
      <c r="AI93" s="147">
        <f t="shared" si="99"/>
        <v>6008.333333333333</v>
      </c>
      <c r="AJ93" s="147">
        <f t="shared" si="99"/>
        <v>6008.333333333333</v>
      </c>
      <c r="AK93" s="147">
        <f t="shared" si="99"/>
        <v>6008.333333333333</v>
      </c>
      <c r="AL93" s="147">
        <f t="shared" si="100"/>
        <v>6008.333333333333</v>
      </c>
      <c r="AM93" s="147">
        <f t="shared" si="100"/>
        <v>6008.333333333333</v>
      </c>
      <c r="AN93" s="147">
        <f t="shared" si="100"/>
        <v>6008.333333333333</v>
      </c>
      <c r="AO93" s="147">
        <f t="shared" si="100"/>
        <v>6008.333333333333</v>
      </c>
      <c r="AP93" s="147">
        <f t="shared" si="100"/>
        <v>6008.333333333333</v>
      </c>
      <c r="AQ93" s="147">
        <f t="shared" si="100"/>
        <v>6008.333333333333</v>
      </c>
      <c r="AS93" s="147">
        <f t="shared" si="101"/>
        <v>17500</v>
      </c>
      <c r="AT93" s="147">
        <f t="shared" si="102"/>
        <v>17500</v>
      </c>
      <c r="AU93" s="147">
        <f t="shared" si="103"/>
        <v>17500</v>
      </c>
      <c r="AV93" s="147">
        <f t="shared" si="104"/>
        <v>17500</v>
      </c>
      <c r="AW93" s="147">
        <f t="shared" si="105"/>
        <v>18025</v>
      </c>
      <c r="AX93" s="147">
        <f t="shared" si="106"/>
        <v>18025</v>
      </c>
      <c r="AY93" s="147">
        <f t="shared" si="107"/>
        <v>18025</v>
      </c>
      <c r="AZ93" s="147">
        <f t="shared" si="108"/>
        <v>18025</v>
      </c>
      <c r="BA93" s="147">
        <f t="shared" si="109"/>
        <v>18025</v>
      </c>
      <c r="BB93" s="147">
        <f t="shared" si="110"/>
        <v>18025</v>
      </c>
      <c r="BC93" s="147">
        <f t="shared" si="111"/>
        <v>18025</v>
      </c>
      <c r="BD93" s="147">
        <f t="shared" si="112"/>
        <v>18025</v>
      </c>
      <c r="BF93" s="196">
        <f t="shared" si="113"/>
        <v>70000</v>
      </c>
      <c r="BG93" s="196">
        <f t="shared" si="114"/>
        <v>72100</v>
      </c>
      <c r="BH93" s="196">
        <f t="shared" si="115"/>
        <v>72100</v>
      </c>
    </row>
    <row r="94" spans="1:60">
      <c r="C94" s="201"/>
      <c r="D94" s="495" t="s">
        <v>119</v>
      </c>
      <c r="E94" s="199">
        <v>50000</v>
      </c>
      <c r="F94" s="494">
        <v>44378</v>
      </c>
      <c r="G94" s="197"/>
      <c r="H94" s="147">
        <f t="shared" si="97"/>
        <v>0</v>
      </c>
      <c r="I94" s="147">
        <f t="shared" si="97"/>
        <v>0</v>
      </c>
      <c r="J94" s="147">
        <f t="shared" si="97"/>
        <v>0</v>
      </c>
      <c r="K94" s="147">
        <f t="shared" si="97"/>
        <v>0</v>
      </c>
      <c r="L94" s="147">
        <f t="shared" si="97"/>
        <v>0</v>
      </c>
      <c r="M94" s="147">
        <f t="shared" si="97"/>
        <v>0</v>
      </c>
      <c r="N94" s="147">
        <f t="shared" si="97"/>
        <v>0</v>
      </c>
      <c r="O94" s="147">
        <f t="shared" si="97"/>
        <v>0</v>
      </c>
      <c r="P94" s="147">
        <f t="shared" si="97"/>
        <v>0</v>
      </c>
      <c r="Q94" s="147">
        <f t="shared" si="97"/>
        <v>0</v>
      </c>
      <c r="R94" s="147">
        <f t="shared" si="98"/>
        <v>0</v>
      </c>
      <c r="S94" s="147">
        <f t="shared" si="98"/>
        <v>0</v>
      </c>
      <c r="T94" s="147">
        <f t="shared" si="98"/>
        <v>0</v>
      </c>
      <c r="U94" s="147">
        <f t="shared" si="98"/>
        <v>0</v>
      </c>
      <c r="V94" s="147">
        <f t="shared" si="98"/>
        <v>0</v>
      </c>
      <c r="W94" s="147">
        <f t="shared" si="98"/>
        <v>0</v>
      </c>
      <c r="X94" s="147">
        <f t="shared" si="98"/>
        <v>0</v>
      </c>
      <c r="Y94" s="147">
        <f t="shared" si="98"/>
        <v>0</v>
      </c>
      <c r="Z94" s="147">
        <f t="shared" si="98"/>
        <v>4166.666666666667</v>
      </c>
      <c r="AA94" s="147">
        <f t="shared" si="98"/>
        <v>4166.666666666667</v>
      </c>
      <c r="AB94" s="147">
        <f t="shared" si="99"/>
        <v>4166.666666666667</v>
      </c>
      <c r="AC94" s="147">
        <f t="shared" si="99"/>
        <v>4166.666666666667</v>
      </c>
      <c r="AD94" s="147">
        <f t="shared" si="99"/>
        <v>4166.666666666667</v>
      </c>
      <c r="AE94" s="147">
        <f t="shared" si="99"/>
        <v>4166.666666666667</v>
      </c>
      <c r="AF94" s="147">
        <f t="shared" si="99"/>
        <v>4166.666666666667</v>
      </c>
      <c r="AG94" s="147">
        <f t="shared" si="99"/>
        <v>4166.666666666667</v>
      </c>
      <c r="AH94" s="147">
        <f t="shared" si="99"/>
        <v>4166.666666666667</v>
      </c>
      <c r="AI94" s="147">
        <f t="shared" si="99"/>
        <v>4166.666666666667</v>
      </c>
      <c r="AJ94" s="147">
        <f t="shared" si="99"/>
        <v>4166.666666666667</v>
      </c>
      <c r="AK94" s="147">
        <f t="shared" si="99"/>
        <v>4166.666666666667</v>
      </c>
      <c r="AL94" s="147">
        <f t="shared" si="100"/>
        <v>4291.666666666667</v>
      </c>
      <c r="AM94" s="147">
        <f t="shared" si="100"/>
        <v>4291.666666666667</v>
      </c>
      <c r="AN94" s="147">
        <f t="shared" si="100"/>
        <v>4291.666666666667</v>
      </c>
      <c r="AO94" s="147">
        <f t="shared" si="100"/>
        <v>4291.666666666667</v>
      </c>
      <c r="AP94" s="147">
        <f t="shared" si="100"/>
        <v>4291.666666666667</v>
      </c>
      <c r="AQ94" s="147">
        <f t="shared" si="100"/>
        <v>4291.666666666667</v>
      </c>
      <c r="AS94" s="147">
        <f t="shared" si="101"/>
        <v>0</v>
      </c>
      <c r="AT94" s="147">
        <f t="shared" si="102"/>
        <v>0</v>
      </c>
      <c r="AU94" s="147">
        <f t="shared" si="103"/>
        <v>0</v>
      </c>
      <c r="AV94" s="147">
        <f t="shared" si="104"/>
        <v>0</v>
      </c>
      <c r="AW94" s="147">
        <f t="shared" si="105"/>
        <v>0</v>
      </c>
      <c r="AX94" s="147">
        <f t="shared" si="106"/>
        <v>0</v>
      </c>
      <c r="AY94" s="147">
        <f t="shared" si="107"/>
        <v>12500</v>
      </c>
      <c r="AZ94" s="147">
        <f t="shared" si="108"/>
        <v>12500</v>
      </c>
      <c r="BA94" s="147">
        <f t="shared" si="109"/>
        <v>12500</v>
      </c>
      <c r="BB94" s="147">
        <f t="shared" si="110"/>
        <v>12500</v>
      </c>
      <c r="BC94" s="147">
        <f t="shared" si="111"/>
        <v>12875</v>
      </c>
      <c r="BD94" s="147">
        <f t="shared" si="112"/>
        <v>12875</v>
      </c>
      <c r="BF94" s="196">
        <f t="shared" si="113"/>
        <v>0</v>
      </c>
      <c r="BG94" s="196">
        <f t="shared" si="114"/>
        <v>25000</v>
      </c>
      <c r="BH94" s="196">
        <f t="shared" si="115"/>
        <v>50750</v>
      </c>
    </row>
    <row r="95" spans="1:60">
      <c r="C95" s="195"/>
      <c r="D95" s="496" t="s">
        <v>222</v>
      </c>
      <c r="E95" s="199">
        <v>70000</v>
      </c>
      <c r="F95" s="494">
        <v>44743</v>
      </c>
      <c r="G95" s="197"/>
      <c r="H95" s="147">
        <f t="shared" si="97"/>
        <v>0</v>
      </c>
      <c r="I95" s="147">
        <f t="shared" si="97"/>
        <v>0</v>
      </c>
      <c r="J95" s="147">
        <f t="shared" si="97"/>
        <v>0</v>
      </c>
      <c r="K95" s="147">
        <f t="shared" si="97"/>
        <v>0</v>
      </c>
      <c r="L95" s="147">
        <f t="shared" si="97"/>
        <v>0</v>
      </c>
      <c r="M95" s="147">
        <f t="shared" si="97"/>
        <v>0</v>
      </c>
      <c r="N95" s="147">
        <f t="shared" si="97"/>
        <v>0</v>
      </c>
      <c r="O95" s="147">
        <f t="shared" si="97"/>
        <v>0</v>
      </c>
      <c r="P95" s="147">
        <f t="shared" si="97"/>
        <v>0</v>
      </c>
      <c r="Q95" s="147">
        <f t="shared" si="97"/>
        <v>0</v>
      </c>
      <c r="R95" s="147">
        <f t="shared" si="98"/>
        <v>0</v>
      </c>
      <c r="S95" s="147">
        <f t="shared" si="98"/>
        <v>0</v>
      </c>
      <c r="T95" s="147">
        <f t="shared" si="98"/>
        <v>0</v>
      </c>
      <c r="U95" s="147">
        <f t="shared" si="98"/>
        <v>0</v>
      </c>
      <c r="V95" s="147">
        <f t="shared" si="98"/>
        <v>0</v>
      </c>
      <c r="W95" s="147">
        <f t="shared" si="98"/>
        <v>0</v>
      </c>
      <c r="X95" s="147">
        <f t="shared" si="98"/>
        <v>0</v>
      </c>
      <c r="Y95" s="147">
        <f t="shared" si="98"/>
        <v>0</v>
      </c>
      <c r="Z95" s="147">
        <f t="shared" si="98"/>
        <v>0</v>
      </c>
      <c r="AA95" s="147">
        <f t="shared" si="98"/>
        <v>0</v>
      </c>
      <c r="AB95" s="147">
        <f t="shared" si="99"/>
        <v>0</v>
      </c>
      <c r="AC95" s="147">
        <f t="shared" si="99"/>
        <v>0</v>
      </c>
      <c r="AD95" s="147">
        <f t="shared" si="99"/>
        <v>0</v>
      </c>
      <c r="AE95" s="147">
        <f t="shared" si="99"/>
        <v>0</v>
      </c>
      <c r="AF95" s="147">
        <f t="shared" si="99"/>
        <v>0</v>
      </c>
      <c r="AG95" s="147">
        <f t="shared" si="99"/>
        <v>0</v>
      </c>
      <c r="AH95" s="147">
        <f t="shared" si="99"/>
        <v>0</v>
      </c>
      <c r="AI95" s="147">
        <f t="shared" si="99"/>
        <v>0</v>
      </c>
      <c r="AJ95" s="147">
        <f t="shared" si="99"/>
        <v>0</v>
      </c>
      <c r="AK95" s="147">
        <f t="shared" si="99"/>
        <v>0</v>
      </c>
      <c r="AL95" s="147">
        <f t="shared" si="100"/>
        <v>5833.333333333333</v>
      </c>
      <c r="AM95" s="147">
        <f t="shared" si="100"/>
        <v>5833.333333333333</v>
      </c>
      <c r="AN95" s="147">
        <f t="shared" si="100"/>
        <v>5833.333333333333</v>
      </c>
      <c r="AO95" s="147">
        <f t="shared" si="100"/>
        <v>5833.333333333333</v>
      </c>
      <c r="AP95" s="147">
        <f t="shared" si="100"/>
        <v>5833.333333333333</v>
      </c>
      <c r="AQ95" s="147">
        <f t="shared" si="100"/>
        <v>5833.333333333333</v>
      </c>
      <c r="AS95" s="147">
        <f t="shared" si="101"/>
        <v>0</v>
      </c>
      <c r="AT95" s="147">
        <f t="shared" si="102"/>
        <v>0</v>
      </c>
      <c r="AU95" s="147">
        <f t="shared" si="103"/>
        <v>0</v>
      </c>
      <c r="AV95" s="147">
        <f t="shared" si="104"/>
        <v>0</v>
      </c>
      <c r="AW95" s="147">
        <f t="shared" si="105"/>
        <v>0</v>
      </c>
      <c r="AX95" s="147">
        <f t="shared" si="106"/>
        <v>0</v>
      </c>
      <c r="AY95" s="147">
        <f t="shared" si="107"/>
        <v>0</v>
      </c>
      <c r="AZ95" s="147">
        <f t="shared" si="108"/>
        <v>0</v>
      </c>
      <c r="BA95" s="147">
        <f t="shared" si="109"/>
        <v>0</v>
      </c>
      <c r="BB95" s="147">
        <f t="shared" si="110"/>
        <v>0</v>
      </c>
      <c r="BC95" s="147">
        <f t="shared" si="111"/>
        <v>17500</v>
      </c>
      <c r="BD95" s="147">
        <f t="shared" si="112"/>
        <v>17500</v>
      </c>
      <c r="BF95" s="196">
        <f t="shared" si="113"/>
        <v>0</v>
      </c>
      <c r="BG95" s="196">
        <f t="shared" si="114"/>
        <v>0</v>
      </c>
      <c r="BH95" s="196">
        <f t="shared" si="115"/>
        <v>35000</v>
      </c>
    </row>
    <row r="96" spans="1:60">
      <c r="C96" s="195"/>
      <c r="D96" s="200" t="s">
        <v>118</v>
      </c>
      <c r="E96" s="199"/>
      <c r="F96" s="198"/>
      <c r="G96" s="197"/>
      <c r="H96" s="147">
        <f t="shared" si="97"/>
        <v>0</v>
      </c>
      <c r="I96" s="147">
        <f t="shared" si="97"/>
        <v>0</v>
      </c>
      <c r="J96" s="147">
        <f t="shared" si="97"/>
        <v>0</v>
      </c>
      <c r="K96" s="147">
        <f t="shared" si="97"/>
        <v>0</v>
      </c>
      <c r="L96" s="147">
        <f t="shared" si="97"/>
        <v>0</v>
      </c>
      <c r="M96" s="147">
        <f t="shared" si="97"/>
        <v>0</v>
      </c>
      <c r="N96" s="147">
        <f t="shared" si="97"/>
        <v>0</v>
      </c>
      <c r="O96" s="147">
        <f t="shared" si="97"/>
        <v>0</v>
      </c>
      <c r="P96" s="147">
        <f t="shared" si="97"/>
        <v>0</v>
      </c>
      <c r="Q96" s="147">
        <f t="shared" si="97"/>
        <v>0</v>
      </c>
      <c r="R96" s="147">
        <f t="shared" si="98"/>
        <v>0</v>
      </c>
      <c r="S96" s="147">
        <f t="shared" si="98"/>
        <v>0</v>
      </c>
      <c r="T96" s="147">
        <f t="shared" si="98"/>
        <v>0</v>
      </c>
      <c r="U96" s="147">
        <f t="shared" si="98"/>
        <v>0</v>
      </c>
      <c r="V96" s="147">
        <f t="shared" si="98"/>
        <v>0</v>
      </c>
      <c r="W96" s="147">
        <f t="shared" si="98"/>
        <v>0</v>
      </c>
      <c r="X96" s="147">
        <f t="shared" si="98"/>
        <v>0</v>
      </c>
      <c r="Y96" s="147">
        <f t="shared" si="98"/>
        <v>0</v>
      </c>
      <c r="Z96" s="147">
        <f t="shared" si="98"/>
        <v>0</v>
      </c>
      <c r="AA96" s="147">
        <f t="shared" si="98"/>
        <v>0</v>
      </c>
      <c r="AB96" s="147">
        <f t="shared" si="99"/>
        <v>0</v>
      </c>
      <c r="AC96" s="147">
        <f t="shared" si="99"/>
        <v>0</v>
      </c>
      <c r="AD96" s="147">
        <f t="shared" si="99"/>
        <v>0</v>
      </c>
      <c r="AE96" s="147">
        <f t="shared" si="99"/>
        <v>0</v>
      </c>
      <c r="AF96" s="147">
        <f t="shared" si="99"/>
        <v>0</v>
      </c>
      <c r="AG96" s="147">
        <f t="shared" si="99"/>
        <v>0</v>
      </c>
      <c r="AH96" s="147">
        <f t="shared" si="99"/>
        <v>0</v>
      </c>
      <c r="AI96" s="147">
        <f t="shared" si="99"/>
        <v>0</v>
      </c>
      <c r="AJ96" s="147">
        <f t="shared" si="99"/>
        <v>0</v>
      </c>
      <c r="AK96" s="147">
        <f t="shared" si="99"/>
        <v>0</v>
      </c>
      <c r="AL96" s="147">
        <f t="shared" si="100"/>
        <v>0</v>
      </c>
      <c r="AM96" s="147">
        <f t="shared" si="100"/>
        <v>0</v>
      </c>
      <c r="AN96" s="147">
        <f t="shared" si="100"/>
        <v>0</v>
      </c>
      <c r="AO96" s="147">
        <f t="shared" si="100"/>
        <v>0</v>
      </c>
      <c r="AP96" s="147">
        <f t="shared" si="100"/>
        <v>0</v>
      </c>
      <c r="AQ96" s="147">
        <f t="shared" si="100"/>
        <v>0</v>
      </c>
      <c r="AS96" s="147">
        <f t="shared" si="101"/>
        <v>0</v>
      </c>
      <c r="AT96" s="147">
        <f t="shared" si="102"/>
        <v>0</v>
      </c>
      <c r="AU96" s="147">
        <f t="shared" si="103"/>
        <v>0</v>
      </c>
      <c r="AV96" s="147">
        <f t="shared" si="104"/>
        <v>0</v>
      </c>
      <c r="AW96" s="147">
        <f t="shared" si="105"/>
        <v>0</v>
      </c>
      <c r="AX96" s="147">
        <f t="shared" si="106"/>
        <v>0</v>
      </c>
      <c r="AY96" s="147">
        <f t="shared" si="107"/>
        <v>0</v>
      </c>
      <c r="AZ96" s="147">
        <f t="shared" si="108"/>
        <v>0</v>
      </c>
      <c r="BA96" s="147">
        <f t="shared" si="109"/>
        <v>0</v>
      </c>
      <c r="BB96" s="147">
        <f t="shared" si="110"/>
        <v>0</v>
      </c>
      <c r="BC96" s="147">
        <f t="shared" si="111"/>
        <v>0</v>
      </c>
      <c r="BD96" s="147">
        <f t="shared" si="112"/>
        <v>0</v>
      </c>
      <c r="BF96" s="196">
        <f t="shared" si="113"/>
        <v>0</v>
      </c>
      <c r="BG96" s="196">
        <f t="shared" si="114"/>
        <v>0</v>
      </c>
      <c r="BH96" s="196">
        <f t="shared" si="115"/>
        <v>0</v>
      </c>
    </row>
    <row r="97" spans="1:60">
      <c r="C97" s="195"/>
      <c r="D97" s="200" t="s">
        <v>118</v>
      </c>
      <c r="E97" s="199"/>
      <c r="F97" s="198"/>
      <c r="G97" s="197"/>
      <c r="H97" s="147">
        <f t="shared" si="97"/>
        <v>0</v>
      </c>
      <c r="I97" s="147">
        <f t="shared" si="97"/>
        <v>0</v>
      </c>
      <c r="J97" s="147">
        <f t="shared" si="97"/>
        <v>0</v>
      </c>
      <c r="K97" s="147">
        <f t="shared" si="97"/>
        <v>0</v>
      </c>
      <c r="L97" s="147">
        <f t="shared" si="97"/>
        <v>0</v>
      </c>
      <c r="M97" s="147">
        <f t="shared" si="97"/>
        <v>0</v>
      </c>
      <c r="N97" s="147">
        <f t="shared" si="97"/>
        <v>0</v>
      </c>
      <c r="O97" s="147">
        <f t="shared" si="97"/>
        <v>0</v>
      </c>
      <c r="P97" s="147">
        <f t="shared" si="97"/>
        <v>0</v>
      </c>
      <c r="Q97" s="147">
        <f t="shared" si="97"/>
        <v>0</v>
      </c>
      <c r="R97" s="147">
        <f t="shared" si="98"/>
        <v>0</v>
      </c>
      <c r="S97" s="147">
        <f t="shared" si="98"/>
        <v>0</v>
      </c>
      <c r="T97" s="147">
        <f t="shared" si="98"/>
        <v>0</v>
      </c>
      <c r="U97" s="147">
        <f t="shared" si="98"/>
        <v>0</v>
      </c>
      <c r="V97" s="147">
        <f t="shared" si="98"/>
        <v>0</v>
      </c>
      <c r="W97" s="147">
        <f t="shared" si="98"/>
        <v>0</v>
      </c>
      <c r="X97" s="147">
        <f t="shared" si="98"/>
        <v>0</v>
      </c>
      <c r="Y97" s="147">
        <f t="shared" si="98"/>
        <v>0</v>
      </c>
      <c r="Z97" s="147">
        <f t="shared" si="98"/>
        <v>0</v>
      </c>
      <c r="AA97" s="147">
        <f t="shared" si="98"/>
        <v>0</v>
      </c>
      <c r="AB97" s="147">
        <f t="shared" si="99"/>
        <v>0</v>
      </c>
      <c r="AC97" s="147">
        <f t="shared" si="99"/>
        <v>0</v>
      </c>
      <c r="AD97" s="147">
        <f t="shared" si="99"/>
        <v>0</v>
      </c>
      <c r="AE97" s="147">
        <f t="shared" si="99"/>
        <v>0</v>
      </c>
      <c r="AF97" s="147">
        <f t="shared" si="99"/>
        <v>0</v>
      </c>
      <c r="AG97" s="147">
        <f t="shared" si="99"/>
        <v>0</v>
      </c>
      <c r="AH97" s="147">
        <f t="shared" si="99"/>
        <v>0</v>
      </c>
      <c r="AI97" s="147">
        <f t="shared" si="99"/>
        <v>0</v>
      </c>
      <c r="AJ97" s="147">
        <f t="shared" si="99"/>
        <v>0</v>
      </c>
      <c r="AK97" s="147">
        <f t="shared" si="99"/>
        <v>0</v>
      </c>
      <c r="AL97" s="147">
        <f t="shared" si="100"/>
        <v>0</v>
      </c>
      <c r="AM97" s="147">
        <f t="shared" si="100"/>
        <v>0</v>
      </c>
      <c r="AN97" s="147">
        <f t="shared" si="100"/>
        <v>0</v>
      </c>
      <c r="AO97" s="147">
        <f t="shared" si="100"/>
        <v>0</v>
      </c>
      <c r="AP97" s="147">
        <f t="shared" si="100"/>
        <v>0</v>
      </c>
      <c r="AQ97" s="147">
        <f t="shared" si="100"/>
        <v>0</v>
      </c>
      <c r="AS97" s="147">
        <f t="shared" si="101"/>
        <v>0</v>
      </c>
      <c r="AT97" s="147">
        <f t="shared" si="102"/>
        <v>0</v>
      </c>
      <c r="AU97" s="147">
        <f t="shared" si="103"/>
        <v>0</v>
      </c>
      <c r="AV97" s="147">
        <f t="shared" si="104"/>
        <v>0</v>
      </c>
      <c r="AW97" s="147">
        <f t="shared" si="105"/>
        <v>0</v>
      </c>
      <c r="AX97" s="147">
        <f t="shared" si="106"/>
        <v>0</v>
      </c>
      <c r="AY97" s="147">
        <f t="shared" si="107"/>
        <v>0</v>
      </c>
      <c r="AZ97" s="147">
        <f t="shared" si="108"/>
        <v>0</v>
      </c>
      <c r="BA97" s="147">
        <f t="shared" si="109"/>
        <v>0</v>
      </c>
      <c r="BB97" s="147">
        <f t="shared" si="110"/>
        <v>0</v>
      </c>
      <c r="BC97" s="147">
        <f t="shared" si="111"/>
        <v>0</v>
      </c>
      <c r="BD97" s="147">
        <f t="shared" si="112"/>
        <v>0</v>
      </c>
      <c r="BF97" s="196">
        <f t="shared" si="113"/>
        <v>0</v>
      </c>
      <c r="BG97" s="196">
        <f t="shared" si="114"/>
        <v>0</v>
      </c>
      <c r="BH97" s="196">
        <f t="shared" si="115"/>
        <v>0</v>
      </c>
    </row>
    <row r="98" spans="1:60">
      <c r="C98" s="195"/>
      <c r="D98" s="200" t="s">
        <v>118</v>
      </c>
      <c r="E98" s="199"/>
      <c r="F98" s="198"/>
      <c r="G98" s="197"/>
      <c r="H98" s="147">
        <f t="shared" si="97"/>
        <v>0</v>
      </c>
      <c r="I98" s="147">
        <f t="shared" si="97"/>
        <v>0</v>
      </c>
      <c r="J98" s="147">
        <f t="shared" si="97"/>
        <v>0</v>
      </c>
      <c r="K98" s="147">
        <f t="shared" si="97"/>
        <v>0</v>
      </c>
      <c r="L98" s="147">
        <f t="shared" si="97"/>
        <v>0</v>
      </c>
      <c r="M98" s="147">
        <f t="shared" si="97"/>
        <v>0</v>
      </c>
      <c r="N98" s="147">
        <f t="shared" si="97"/>
        <v>0</v>
      </c>
      <c r="O98" s="147">
        <f t="shared" si="97"/>
        <v>0</v>
      </c>
      <c r="P98" s="147">
        <f t="shared" si="97"/>
        <v>0</v>
      </c>
      <c r="Q98" s="147">
        <f t="shared" si="97"/>
        <v>0</v>
      </c>
      <c r="R98" s="147">
        <f t="shared" si="98"/>
        <v>0</v>
      </c>
      <c r="S98" s="147">
        <f t="shared" si="98"/>
        <v>0</v>
      </c>
      <c r="T98" s="147">
        <f t="shared" si="98"/>
        <v>0</v>
      </c>
      <c r="U98" s="147">
        <f t="shared" si="98"/>
        <v>0</v>
      </c>
      <c r="V98" s="147">
        <f t="shared" si="98"/>
        <v>0</v>
      </c>
      <c r="W98" s="147">
        <f t="shared" si="98"/>
        <v>0</v>
      </c>
      <c r="X98" s="147">
        <f t="shared" si="98"/>
        <v>0</v>
      </c>
      <c r="Y98" s="147">
        <f t="shared" si="98"/>
        <v>0</v>
      </c>
      <c r="Z98" s="147">
        <f t="shared" si="98"/>
        <v>0</v>
      </c>
      <c r="AA98" s="147">
        <f t="shared" si="98"/>
        <v>0</v>
      </c>
      <c r="AB98" s="147">
        <f t="shared" si="99"/>
        <v>0</v>
      </c>
      <c r="AC98" s="147">
        <f t="shared" si="99"/>
        <v>0</v>
      </c>
      <c r="AD98" s="147">
        <f t="shared" si="99"/>
        <v>0</v>
      </c>
      <c r="AE98" s="147">
        <f t="shared" si="99"/>
        <v>0</v>
      </c>
      <c r="AF98" s="147">
        <f t="shared" si="99"/>
        <v>0</v>
      </c>
      <c r="AG98" s="147">
        <f t="shared" si="99"/>
        <v>0</v>
      </c>
      <c r="AH98" s="147">
        <f t="shared" si="99"/>
        <v>0</v>
      </c>
      <c r="AI98" s="147">
        <f t="shared" si="99"/>
        <v>0</v>
      </c>
      <c r="AJ98" s="147">
        <f t="shared" si="99"/>
        <v>0</v>
      </c>
      <c r="AK98" s="147">
        <f t="shared" si="99"/>
        <v>0</v>
      </c>
      <c r="AL98" s="147">
        <f t="shared" si="100"/>
        <v>0</v>
      </c>
      <c r="AM98" s="147">
        <f t="shared" si="100"/>
        <v>0</v>
      </c>
      <c r="AN98" s="147">
        <f t="shared" si="100"/>
        <v>0</v>
      </c>
      <c r="AO98" s="147">
        <f t="shared" si="100"/>
        <v>0</v>
      </c>
      <c r="AP98" s="147">
        <f t="shared" si="100"/>
        <v>0</v>
      </c>
      <c r="AQ98" s="147">
        <f t="shared" si="100"/>
        <v>0</v>
      </c>
      <c r="AS98" s="147">
        <f t="shared" si="101"/>
        <v>0</v>
      </c>
      <c r="AT98" s="147">
        <f t="shared" si="102"/>
        <v>0</v>
      </c>
      <c r="AU98" s="147">
        <f t="shared" si="103"/>
        <v>0</v>
      </c>
      <c r="AV98" s="147">
        <f t="shared" si="104"/>
        <v>0</v>
      </c>
      <c r="AW98" s="147">
        <f t="shared" si="105"/>
        <v>0</v>
      </c>
      <c r="AX98" s="147">
        <f t="shared" si="106"/>
        <v>0</v>
      </c>
      <c r="AY98" s="147">
        <f t="shared" si="107"/>
        <v>0</v>
      </c>
      <c r="AZ98" s="147">
        <f t="shared" si="108"/>
        <v>0</v>
      </c>
      <c r="BA98" s="147">
        <f t="shared" si="109"/>
        <v>0</v>
      </c>
      <c r="BB98" s="147">
        <f t="shared" si="110"/>
        <v>0</v>
      </c>
      <c r="BC98" s="147">
        <f t="shared" si="111"/>
        <v>0</v>
      </c>
      <c r="BD98" s="147">
        <f t="shared" si="112"/>
        <v>0</v>
      </c>
      <c r="BF98" s="196">
        <f t="shared" si="113"/>
        <v>0</v>
      </c>
      <c r="BG98" s="196">
        <f t="shared" si="114"/>
        <v>0</v>
      </c>
      <c r="BH98" s="196">
        <f t="shared" si="115"/>
        <v>0</v>
      </c>
    </row>
    <row r="99" spans="1:60">
      <c r="C99" s="195"/>
      <c r="D99" s="200" t="s">
        <v>118</v>
      </c>
      <c r="E99" s="199"/>
      <c r="F99" s="198"/>
      <c r="G99" s="197"/>
      <c r="H99" s="147">
        <f t="shared" si="97"/>
        <v>0</v>
      </c>
      <c r="I99" s="147">
        <f t="shared" si="97"/>
        <v>0</v>
      </c>
      <c r="J99" s="147">
        <f t="shared" si="97"/>
        <v>0</v>
      </c>
      <c r="K99" s="147">
        <f t="shared" si="97"/>
        <v>0</v>
      </c>
      <c r="L99" s="147">
        <f t="shared" si="97"/>
        <v>0</v>
      </c>
      <c r="M99" s="147">
        <f t="shared" si="97"/>
        <v>0</v>
      </c>
      <c r="N99" s="147">
        <f t="shared" si="97"/>
        <v>0</v>
      </c>
      <c r="O99" s="147">
        <f t="shared" si="97"/>
        <v>0</v>
      </c>
      <c r="P99" s="147">
        <f t="shared" si="97"/>
        <v>0</v>
      </c>
      <c r="Q99" s="147">
        <f t="shared" si="97"/>
        <v>0</v>
      </c>
      <c r="R99" s="147">
        <f t="shared" si="98"/>
        <v>0</v>
      </c>
      <c r="S99" s="147">
        <f t="shared" si="98"/>
        <v>0</v>
      </c>
      <c r="T99" s="147">
        <f t="shared" si="98"/>
        <v>0</v>
      </c>
      <c r="U99" s="147">
        <f t="shared" si="98"/>
        <v>0</v>
      </c>
      <c r="V99" s="147">
        <f t="shared" si="98"/>
        <v>0</v>
      </c>
      <c r="W99" s="147">
        <f t="shared" si="98"/>
        <v>0</v>
      </c>
      <c r="X99" s="147">
        <f t="shared" si="98"/>
        <v>0</v>
      </c>
      <c r="Y99" s="147">
        <f t="shared" si="98"/>
        <v>0</v>
      </c>
      <c r="Z99" s="147">
        <f t="shared" si="98"/>
        <v>0</v>
      </c>
      <c r="AA99" s="147">
        <f t="shared" si="98"/>
        <v>0</v>
      </c>
      <c r="AB99" s="147">
        <f t="shared" si="99"/>
        <v>0</v>
      </c>
      <c r="AC99" s="147">
        <f t="shared" si="99"/>
        <v>0</v>
      </c>
      <c r="AD99" s="147">
        <f t="shared" si="99"/>
        <v>0</v>
      </c>
      <c r="AE99" s="147">
        <f t="shared" si="99"/>
        <v>0</v>
      </c>
      <c r="AF99" s="147">
        <f t="shared" si="99"/>
        <v>0</v>
      </c>
      <c r="AG99" s="147">
        <f t="shared" si="99"/>
        <v>0</v>
      </c>
      <c r="AH99" s="147">
        <f t="shared" si="99"/>
        <v>0</v>
      </c>
      <c r="AI99" s="147">
        <f t="shared" si="99"/>
        <v>0</v>
      </c>
      <c r="AJ99" s="147">
        <f t="shared" si="99"/>
        <v>0</v>
      </c>
      <c r="AK99" s="147">
        <f t="shared" si="99"/>
        <v>0</v>
      </c>
      <c r="AL99" s="147">
        <f t="shared" si="100"/>
        <v>0</v>
      </c>
      <c r="AM99" s="147">
        <f t="shared" si="100"/>
        <v>0</v>
      </c>
      <c r="AN99" s="147">
        <f t="shared" si="100"/>
        <v>0</v>
      </c>
      <c r="AO99" s="147">
        <f t="shared" si="100"/>
        <v>0</v>
      </c>
      <c r="AP99" s="147">
        <f t="shared" si="100"/>
        <v>0</v>
      </c>
      <c r="AQ99" s="147">
        <f t="shared" si="100"/>
        <v>0</v>
      </c>
      <c r="AS99" s="147">
        <f t="shared" si="101"/>
        <v>0</v>
      </c>
      <c r="AT99" s="147">
        <f t="shared" si="102"/>
        <v>0</v>
      </c>
      <c r="AU99" s="147">
        <f t="shared" si="103"/>
        <v>0</v>
      </c>
      <c r="AV99" s="147">
        <f t="shared" si="104"/>
        <v>0</v>
      </c>
      <c r="AW99" s="147">
        <f t="shared" si="105"/>
        <v>0</v>
      </c>
      <c r="AX99" s="147">
        <f t="shared" si="106"/>
        <v>0</v>
      </c>
      <c r="AY99" s="147">
        <f t="shared" si="107"/>
        <v>0</v>
      </c>
      <c r="AZ99" s="147">
        <f t="shared" si="108"/>
        <v>0</v>
      </c>
      <c r="BA99" s="147">
        <f t="shared" si="109"/>
        <v>0</v>
      </c>
      <c r="BB99" s="147">
        <f t="shared" si="110"/>
        <v>0</v>
      </c>
      <c r="BC99" s="147">
        <f t="shared" si="111"/>
        <v>0</v>
      </c>
      <c r="BD99" s="147">
        <f t="shared" si="112"/>
        <v>0</v>
      </c>
      <c r="BF99" s="196">
        <f t="shared" si="113"/>
        <v>0</v>
      </c>
      <c r="BG99" s="196">
        <f t="shared" si="114"/>
        <v>0</v>
      </c>
      <c r="BH99" s="196">
        <f t="shared" si="115"/>
        <v>0</v>
      </c>
    </row>
    <row r="100" spans="1:60">
      <c r="C100" s="195"/>
      <c r="D100" s="200" t="s">
        <v>118</v>
      </c>
      <c r="E100" s="199"/>
      <c r="F100" s="198"/>
      <c r="G100" s="197"/>
      <c r="H100" s="147">
        <f t="shared" si="97"/>
        <v>0</v>
      </c>
      <c r="I100" s="147">
        <f t="shared" si="97"/>
        <v>0</v>
      </c>
      <c r="J100" s="147">
        <f t="shared" si="97"/>
        <v>0</v>
      </c>
      <c r="K100" s="147">
        <f t="shared" si="97"/>
        <v>0</v>
      </c>
      <c r="L100" s="147">
        <f t="shared" si="97"/>
        <v>0</v>
      </c>
      <c r="M100" s="147">
        <f t="shared" si="97"/>
        <v>0</v>
      </c>
      <c r="N100" s="147">
        <f t="shared" si="97"/>
        <v>0</v>
      </c>
      <c r="O100" s="147">
        <f t="shared" si="97"/>
        <v>0</v>
      </c>
      <c r="P100" s="147">
        <f t="shared" si="97"/>
        <v>0</v>
      </c>
      <c r="Q100" s="147">
        <f t="shared" si="97"/>
        <v>0</v>
      </c>
      <c r="R100" s="147">
        <f t="shared" si="98"/>
        <v>0</v>
      </c>
      <c r="S100" s="147">
        <f t="shared" si="98"/>
        <v>0</v>
      </c>
      <c r="T100" s="147">
        <f t="shared" si="98"/>
        <v>0</v>
      </c>
      <c r="U100" s="147">
        <f t="shared" si="98"/>
        <v>0</v>
      </c>
      <c r="V100" s="147">
        <f t="shared" si="98"/>
        <v>0</v>
      </c>
      <c r="W100" s="147">
        <f t="shared" si="98"/>
        <v>0</v>
      </c>
      <c r="X100" s="147">
        <f t="shared" si="98"/>
        <v>0</v>
      </c>
      <c r="Y100" s="147">
        <f t="shared" si="98"/>
        <v>0</v>
      </c>
      <c r="Z100" s="147">
        <f t="shared" si="98"/>
        <v>0</v>
      </c>
      <c r="AA100" s="147">
        <f t="shared" si="98"/>
        <v>0</v>
      </c>
      <c r="AB100" s="147">
        <f t="shared" si="99"/>
        <v>0</v>
      </c>
      <c r="AC100" s="147">
        <f t="shared" si="99"/>
        <v>0</v>
      </c>
      <c r="AD100" s="147">
        <f t="shared" si="99"/>
        <v>0</v>
      </c>
      <c r="AE100" s="147">
        <f t="shared" si="99"/>
        <v>0</v>
      </c>
      <c r="AF100" s="147">
        <f t="shared" si="99"/>
        <v>0</v>
      </c>
      <c r="AG100" s="147">
        <f t="shared" si="99"/>
        <v>0</v>
      </c>
      <c r="AH100" s="147">
        <f t="shared" si="99"/>
        <v>0</v>
      </c>
      <c r="AI100" s="147">
        <f t="shared" si="99"/>
        <v>0</v>
      </c>
      <c r="AJ100" s="147">
        <f t="shared" si="99"/>
        <v>0</v>
      </c>
      <c r="AK100" s="147">
        <f t="shared" si="99"/>
        <v>0</v>
      </c>
      <c r="AL100" s="147">
        <f t="shared" si="100"/>
        <v>0</v>
      </c>
      <c r="AM100" s="147">
        <f t="shared" si="100"/>
        <v>0</v>
      </c>
      <c r="AN100" s="147">
        <f t="shared" si="100"/>
        <v>0</v>
      </c>
      <c r="AO100" s="147">
        <f t="shared" si="100"/>
        <v>0</v>
      </c>
      <c r="AP100" s="147">
        <f t="shared" si="100"/>
        <v>0</v>
      </c>
      <c r="AQ100" s="147">
        <f t="shared" si="100"/>
        <v>0</v>
      </c>
      <c r="AS100" s="147">
        <f t="shared" si="101"/>
        <v>0</v>
      </c>
      <c r="AT100" s="147">
        <f t="shared" si="102"/>
        <v>0</v>
      </c>
      <c r="AU100" s="147">
        <f t="shared" si="103"/>
        <v>0</v>
      </c>
      <c r="AV100" s="147">
        <f t="shared" si="104"/>
        <v>0</v>
      </c>
      <c r="AW100" s="147">
        <f t="shared" si="105"/>
        <v>0</v>
      </c>
      <c r="AX100" s="147">
        <f t="shared" si="106"/>
        <v>0</v>
      </c>
      <c r="AY100" s="147">
        <f t="shared" si="107"/>
        <v>0</v>
      </c>
      <c r="AZ100" s="147">
        <f t="shared" si="108"/>
        <v>0</v>
      </c>
      <c r="BA100" s="147">
        <f t="shared" si="109"/>
        <v>0</v>
      </c>
      <c r="BB100" s="147">
        <f t="shared" si="110"/>
        <v>0</v>
      </c>
      <c r="BC100" s="147">
        <f t="shared" si="111"/>
        <v>0</v>
      </c>
      <c r="BD100" s="147">
        <f t="shared" si="112"/>
        <v>0</v>
      </c>
      <c r="BF100" s="196">
        <f t="shared" si="113"/>
        <v>0</v>
      </c>
      <c r="BG100" s="196">
        <f t="shared" si="114"/>
        <v>0</v>
      </c>
      <c r="BH100" s="196">
        <f t="shared" si="115"/>
        <v>0</v>
      </c>
    </row>
    <row r="101" spans="1:60">
      <c r="C101" s="195"/>
      <c r="D101" s="200" t="s">
        <v>118</v>
      </c>
      <c r="E101" s="199"/>
      <c r="F101" s="198"/>
      <c r="G101" s="197"/>
      <c r="H101" s="147">
        <f t="shared" si="97"/>
        <v>0</v>
      </c>
      <c r="I101" s="147">
        <f t="shared" si="97"/>
        <v>0</v>
      </c>
      <c r="J101" s="147">
        <f t="shared" si="97"/>
        <v>0</v>
      </c>
      <c r="K101" s="147">
        <f t="shared" si="97"/>
        <v>0</v>
      </c>
      <c r="L101" s="147">
        <f t="shared" si="97"/>
        <v>0</v>
      </c>
      <c r="M101" s="147">
        <f t="shared" si="97"/>
        <v>0</v>
      </c>
      <c r="N101" s="147">
        <f t="shared" si="97"/>
        <v>0</v>
      </c>
      <c r="O101" s="147">
        <f t="shared" si="97"/>
        <v>0</v>
      </c>
      <c r="P101" s="147">
        <f t="shared" si="97"/>
        <v>0</v>
      </c>
      <c r="Q101" s="147">
        <f t="shared" si="97"/>
        <v>0</v>
      </c>
      <c r="R101" s="147">
        <f t="shared" si="98"/>
        <v>0</v>
      </c>
      <c r="S101" s="147">
        <f t="shared" si="98"/>
        <v>0</v>
      </c>
      <c r="T101" s="147">
        <f t="shared" si="98"/>
        <v>0</v>
      </c>
      <c r="U101" s="147">
        <f t="shared" si="98"/>
        <v>0</v>
      </c>
      <c r="V101" s="147">
        <f t="shared" si="98"/>
        <v>0</v>
      </c>
      <c r="W101" s="147">
        <f t="shared" si="98"/>
        <v>0</v>
      </c>
      <c r="X101" s="147">
        <f t="shared" si="98"/>
        <v>0</v>
      </c>
      <c r="Y101" s="147">
        <f t="shared" si="98"/>
        <v>0</v>
      </c>
      <c r="Z101" s="147">
        <f t="shared" si="98"/>
        <v>0</v>
      </c>
      <c r="AA101" s="147">
        <f t="shared" si="98"/>
        <v>0</v>
      </c>
      <c r="AB101" s="147">
        <f t="shared" si="99"/>
        <v>0</v>
      </c>
      <c r="AC101" s="147">
        <f t="shared" si="99"/>
        <v>0</v>
      </c>
      <c r="AD101" s="147">
        <f t="shared" si="99"/>
        <v>0</v>
      </c>
      <c r="AE101" s="147">
        <f t="shared" si="99"/>
        <v>0</v>
      </c>
      <c r="AF101" s="147">
        <f t="shared" si="99"/>
        <v>0</v>
      </c>
      <c r="AG101" s="147">
        <f t="shared" si="99"/>
        <v>0</v>
      </c>
      <c r="AH101" s="147">
        <f t="shared" si="99"/>
        <v>0</v>
      </c>
      <c r="AI101" s="147">
        <f t="shared" si="99"/>
        <v>0</v>
      </c>
      <c r="AJ101" s="147">
        <f t="shared" si="99"/>
        <v>0</v>
      </c>
      <c r="AK101" s="147">
        <f t="shared" si="99"/>
        <v>0</v>
      </c>
      <c r="AL101" s="147">
        <f t="shared" si="100"/>
        <v>0</v>
      </c>
      <c r="AM101" s="147">
        <f t="shared" si="100"/>
        <v>0</v>
      </c>
      <c r="AN101" s="147">
        <f t="shared" si="100"/>
        <v>0</v>
      </c>
      <c r="AO101" s="147">
        <f t="shared" si="100"/>
        <v>0</v>
      </c>
      <c r="AP101" s="147">
        <f t="shared" si="100"/>
        <v>0</v>
      </c>
      <c r="AQ101" s="147">
        <f t="shared" si="100"/>
        <v>0</v>
      </c>
      <c r="AS101" s="147">
        <f t="shared" si="101"/>
        <v>0</v>
      </c>
      <c r="AT101" s="147">
        <f t="shared" si="102"/>
        <v>0</v>
      </c>
      <c r="AU101" s="147">
        <f t="shared" si="103"/>
        <v>0</v>
      </c>
      <c r="AV101" s="147">
        <f t="shared" si="104"/>
        <v>0</v>
      </c>
      <c r="AW101" s="147">
        <f t="shared" si="105"/>
        <v>0</v>
      </c>
      <c r="AX101" s="147">
        <f t="shared" si="106"/>
        <v>0</v>
      </c>
      <c r="AY101" s="147">
        <f t="shared" si="107"/>
        <v>0</v>
      </c>
      <c r="AZ101" s="147">
        <f t="shared" si="108"/>
        <v>0</v>
      </c>
      <c r="BA101" s="147">
        <f t="shared" si="109"/>
        <v>0</v>
      </c>
      <c r="BB101" s="147">
        <f t="shared" si="110"/>
        <v>0</v>
      </c>
      <c r="BC101" s="147">
        <f t="shared" si="111"/>
        <v>0</v>
      </c>
      <c r="BD101" s="147">
        <f t="shared" si="112"/>
        <v>0</v>
      </c>
      <c r="BF101" s="196">
        <f t="shared" si="113"/>
        <v>0</v>
      </c>
      <c r="BG101" s="196">
        <f t="shared" si="114"/>
        <v>0</v>
      </c>
      <c r="BH101" s="196">
        <f t="shared" si="115"/>
        <v>0</v>
      </c>
    </row>
    <row r="102" spans="1:60">
      <c r="C102" s="195"/>
      <c r="D102" s="200" t="s">
        <v>118</v>
      </c>
      <c r="E102" s="199"/>
      <c r="F102" s="198"/>
      <c r="G102" s="197"/>
      <c r="H102" s="147">
        <f t="shared" si="97"/>
        <v>0</v>
      </c>
      <c r="I102" s="147">
        <f t="shared" si="97"/>
        <v>0</v>
      </c>
      <c r="J102" s="147">
        <f t="shared" si="97"/>
        <v>0</v>
      </c>
      <c r="K102" s="147">
        <f t="shared" si="97"/>
        <v>0</v>
      </c>
      <c r="L102" s="147">
        <f t="shared" si="97"/>
        <v>0</v>
      </c>
      <c r="M102" s="147">
        <f t="shared" si="97"/>
        <v>0</v>
      </c>
      <c r="N102" s="147">
        <f t="shared" si="97"/>
        <v>0</v>
      </c>
      <c r="O102" s="147">
        <f t="shared" si="97"/>
        <v>0</v>
      </c>
      <c r="P102" s="147">
        <f t="shared" si="97"/>
        <v>0</v>
      </c>
      <c r="Q102" s="147">
        <f t="shared" si="97"/>
        <v>0</v>
      </c>
      <c r="R102" s="147">
        <f t="shared" si="98"/>
        <v>0</v>
      </c>
      <c r="S102" s="147">
        <f t="shared" si="98"/>
        <v>0</v>
      </c>
      <c r="T102" s="147">
        <f t="shared" si="98"/>
        <v>0</v>
      </c>
      <c r="U102" s="147">
        <f t="shared" si="98"/>
        <v>0</v>
      </c>
      <c r="V102" s="147">
        <f t="shared" si="98"/>
        <v>0</v>
      </c>
      <c r="W102" s="147">
        <f t="shared" si="98"/>
        <v>0</v>
      </c>
      <c r="X102" s="147">
        <f t="shared" si="98"/>
        <v>0</v>
      </c>
      <c r="Y102" s="147">
        <f t="shared" si="98"/>
        <v>0</v>
      </c>
      <c r="Z102" s="147">
        <f t="shared" si="98"/>
        <v>0</v>
      </c>
      <c r="AA102" s="147">
        <f t="shared" si="98"/>
        <v>0</v>
      </c>
      <c r="AB102" s="147">
        <f t="shared" si="99"/>
        <v>0</v>
      </c>
      <c r="AC102" s="147">
        <f t="shared" si="99"/>
        <v>0</v>
      </c>
      <c r="AD102" s="147">
        <f t="shared" si="99"/>
        <v>0</v>
      </c>
      <c r="AE102" s="147">
        <f t="shared" si="99"/>
        <v>0</v>
      </c>
      <c r="AF102" s="147">
        <f t="shared" si="99"/>
        <v>0</v>
      </c>
      <c r="AG102" s="147">
        <f t="shared" si="99"/>
        <v>0</v>
      </c>
      <c r="AH102" s="147">
        <f t="shared" si="99"/>
        <v>0</v>
      </c>
      <c r="AI102" s="147">
        <f t="shared" si="99"/>
        <v>0</v>
      </c>
      <c r="AJ102" s="147">
        <f t="shared" si="99"/>
        <v>0</v>
      </c>
      <c r="AK102" s="147">
        <f t="shared" si="99"/>
        <v>0</v>
      </c>
      <c r="AL102" s="147">
        <f t="shared" si="100"/>
        <v>0</v>
      </c>
      <c r="AM102" s="147">
        <f t="shared" si="100"/>
        <v>0</v>
      </c>
      <c r="AN102" s="147">
        <f t="shared" si="100"/>
        <v>0</v>
      </c>
      <c r="AO102" s="147">
        <f t="shared" si="100"/>
        <v>0</v>
      </c>
      <c r="AP102" s="147">
        <f t="shared" si="100"/>
        <v>0</v>
      </c>
      <c r="AQ102" s="147">
        <f t="shared" si="100"/>
        <v>0</v>
      </c>
      <c r="AS102" s="147">
        <f t="shared" si="101"/>
        <v>0</v>
      </c>
      <c r="AT102" s="147">
        <f t="shared" si="102"/>
        <v>0</v>
      </c>
      <c r="AU102" s="147">
        <f t="shared" si="103"/>
        <v>0</v>
      </c>
      <c r="AV102" s="147">
        <f t="shared" si="104"/>
        <v>0</v>
      </c>
      <c r="AW102" s="147">
        <f t="shared" si="105"/>
        <v>0</v>
      </c>
      <c r="AX102" s="147">
        <f t="shared" si="106"/>
        <v>0</v>
      </c>
      <c r="AY102" s="147">
        <f t="shared" si="107"/>
        <v>0</v>
      </c>
      <c r="AZ102" s="147">
        <f t="shared" si="108"/>
        <v>0</v>
      </c>
      <c r="BA102" s="147">
        <f t="shared" si="109"/>
        <v>0</v>
      </c>
      <c r="BB102" s="147">
        <f t="shared" si="110"/>
        <v>0</v>
      </c>
      <c r="BC102" s="147">
        <f t="shared" si="111"/>
        <v>0</v>
      </c>
      <c r="BD102" s="147">
        <f t="shared" si="112"/>
        <v>0</v>
      </c>
      <c r="BF102" s="196">
        <f t="shared" si="113"/>
        <v>0</v>
      </c>
      <c r="BG102" s="196">
        <f t="shared" si="114"/>
        <v>0</v>
      </c>
      <c r="BH102" s="196">
        <f t="shared" si="115"/>
        <v>0</v>
      </c>
    </row>
    <row r="103" spans="1:60">
      <c r="C103" s="195"/>
      <c r="E103" s="194"/>
      <c r="F103" s="193"/>
      <c r="G103" s="193"/>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92"/>
      <c r="AK103" s="192"/>
      <c r="AL103" s="192"/>
      <c r="AM103" s="192"/>
      <c r="AN103" s="192"/>
      <c r="AO103" s="192"/>
      <c r="AP103" s="192"/>
      <c r="AQ103" s="192"/>
      <c r="AS103" s="192"/>
      <c r="AT103" s="192"/>
      <c r="AU103" s="192"/>
      <c r="AV103" s="192"/>
      <c r="AW103" s="192"/>
      <c r="AX103" s="192"/>
      <c r="AY103" s="192"/>
      <c r="AZ103" s="192"/>
      <c r="BA103" s="147"/>
      <c r="BB103" s="147"/>
      <c r="BC103" s="147"/>
      <c r="BD103" s="147"/>
      <c r="BF103" s="149"/>
      <c r="BG103" s="149"/>
      <c r="BH103" s="149"/>
    </row>
    <row r="104" spans="1:60">
      <c r="B104" s="530" t="str">
        <f>"TOTAL "&amp;B87</f>
        <v>TOTAL G&amp;A</v>
      </c>
      <c r="C104" s="530"/>
      <c r="D104" s="185" t="s">
        <v>116</v>
      </c>
      <c r="E104" s="186"/>
      <c r="F104" s="185"/>
      <c r="G104" s="185"/>
      <c r="H104" s="191">
        <f t="shared" ref="H104:AQ104" si="116">COUNTIF(H89:H103,"&gt;0")</f>
        <v>3</v>
      </c>
      <c r="I104" s="191">
        <f t="shared" si="116"/>
        <v>3</v>
      </c>
      <c r="J104" s="191">
        <f t="shared" si="116"/>
        <v>3</v>
      </c>
      <c r="K104" s="191">
        <f t="shared" si="116"/>
        <v>3</v>
      </c>
      <c r="L104" s="191">
        <f t="shared" si="116"/>
        <v>4</v>
      </c>
      <c r="M104" s="191">
        <f t="shared" si="116"/>
        <v>4</v>
      </c>
      <c r="N104" s="191">
        <f t="shared" si="116"/>
        <v>4</v>
      </c>
      <c r="O104" s="191">
        <f t="shared" si="116"/>
        <v>4</v>
      </c>
      <c r="P104" s="191">
        <f t="shared" si="116"/>
        <v>4</v>
      </c>
      <c r="Q104" s="191">
        <f t="shared" si="116"/>
        <v>4</v>
      </c>
      <c r="R104" s="191">
        <f t="shared" si="116"/>
        <v>4</v>
      </c>
      <c r="S104" s="191">
        <f t="shared" si="116"/>
        <v>4</v>
      </c>
      <c r="T104" s="191">
        <f t="shared" si="116"/>
        <v>5</v>
      </c>
      <c r="U104" s="191">
        <f t="shared" si="116"/>
        <v>5</v>
      </c>
      <c r="V104" s="191">
        <f t="shared" si="116"/>
        <v>5</v>
      </c>
      <c r="W104" s="191">
        <f t="shared" si="116"/>
        <v>5</v>
      </c>
      <c r="X104" s="191">
        <f t="shared" si="116"/>
        <v>5</v>
      </c>
      <c r="Y104" s="191">
        <f t="shared" si="116"/>
        <v>5</v>
      </c>
      <c r="Z104" s="191">
        <f t="shared" si="116"/>
        <v>6</v>
      </c>
      <c r="AA104" s="191">
        <f t="shared" si="116"/>
        <v>6</v>
      </c>
      <c r="AB104" s="191">
        <f t="shared" si="116"/>
        <v>6</v>
      </c>
      <c r="AC104" s="191">
        <f t="shared" si="116"/>
        <v>6</v>
      </c>
      <c r="AD104" s="191">
        <f t="shared" si="116"/>
        <v>6</v>
      </c>
      <c r="AE104" s="191">
        <f t="shared" si="116"/>
        <v>6</v>
      </c>
      <c r="AF104" s="191">
        <f t="shared" si="116"/>
        <v>6</v>
      </c>
      <c r="AG104" s="191">
        <f t="shared" si="116"/>
        <v>6</v>
      </c>
      <c r="AH104" s="191">
        <f t="shared" si="116"/>
        <v>6</v>
      </c>
      <c r="AI104" s="191">
        <f t="shared" si="116"/>
        <v>6</v>
      </c>
      <c r="AJ104" s="191">
        <f t="shared" si="116"/>
        <v>6</v>
      </c>
      <c r="AK104" s="191">
        <f t="shared" si="116"/>
        <v>6</v>
      </c>
      <c r="AL104" s="191">
        <f t="shared" si="116"/>
        <v>7</v>
      </c>
      <c r="AM104" s="191">
        <f t="shared" si="116"/>
        <v>7</v>
      </c>
      <c r="AN104" s="191">
        <f t="shared" si="116"/>
        <v>7</v>
      </c>
      <c r="AO104" s="191">
        <f t="shared" si="116"/>
        <v>7</v>
      </c>
      <c r="AP104" s="191">
        <f t="shared" si="116"/>
        <v>7</v>
      </c>
      <c r="AQ104" s="191">
        <f t="shared" si="116"/>
        <v>7</v>
      </c>
      <c r="AS104" s="191">
        <f t="shared" ref="AS104:BD104" si="117">COUNTIF(AS89:AS103,"&gt;0")</f>
        <v>3</v>
      </c>
      <c r="AT104" s="191">
        <f t="shared" si="117"/>
        <v>4</v>
      </c>
      <c r="AU104" s="191">
        <f t="shared" si="117"/>
        <v>4</v>
      </c>
      <c r="AV104" s="191">
        <f t="shared" si="117"/>
        <v>4</v>
      </c>
      <c r="AW104" s="191">
        <f t="shared" si="117"/>
        <v>5</v>
      </c>
      <c r="AX104" s="191">
        <f t="shared" si="117"/>
        <v>5</v>
      </c>
      <c r="AY104" s="191">
        <f t="shared" si="117"/>
        <v>6</v>
      </c>
      <c r="AZ104" s="191">
        <f t="shared" si="117"/>
        <v>6</v>
      </c>
      <c r="BA104" s="191">
        <f t="shared" si="117"/>
        <v>6</v>
      </c>
      <c r="BB104" s="191">
        <f t="shared" si="117"/>
        <v>6</v>
      </c>
      <c r="BC104" s="191">
        <f t="shared" si="117"/>
        <v>7</v>
      </c>
      <c r="BD104" s="191">
        <f t="shared" si="117"/>
        <v>7</v>
      </c>
      <c r="BF104" s="191">
        <f>AV104</f>
        <v>4</v>
      </c>
      <c r="BG104" s="191">
        <f>AZ104</f>
        <v>6</v>
      </c>
      <c r="BH104" s="191">
        <f>BD104</f>
        <v>7</v>
      </c>
    </row>
    <row r="105" spans="1:60">
      <c r="B105" s="531"/>
      <c r="C105" s="531"/>
      <c r="D105" s="21" t="s">
        <v>70</v>
      </c>
      <c r="E105" s="81"/>
      <c r="F105" s="21"/>
      <c r="G105" s="21"/>
      <c r="H105" s="189">
        <f t="shared" ref="H105:AQ105" si="118">SUM(H89:H103)</f>
        <v>29166.666666666668</v>
      </c>
      <c r="I105" s="189">
        <f t="shared" si="118"/>
        <v>29166.666666666668</v>
      </c>
      <c r="J105" s="189">
        <f t="shared" si="118"/>
        <v>29166.666666666668</v>
      </c>
      <c r="K105" s="189">
        <f t="shared" si="118"/>
        <v>29166.666666666668</v>
      </c>
      <c r="L105" s="189">
        <f t="shared" si="118"/>
        <v>32500</v>
      </c>
      <c r="M105" s="189">
        <f t="shared" si="118"/>
        <v>32500</v>
      </c>
      <c r="N105" s="189">
        <f t="shared" si="118"/>
        <v>32500</v>
      </c>
      <c r="O105" s="189">
        <f t="shared" si="118"/>
        <v>32500</v>
      </c>
      <c r="P105" s="189">
        <f t="shared" si="118"/>
        <v>32500</v>
      </c>
      <c r="Q105" s="189">
        <f t="shared" si="118"/>
        <v>32500</v>
      </c>
      <c r="R105" s="189">
        <f t="shared" si="118"/>
        <v>32500</v>
      </c>
      <c r="S105" s="189">
        <f t="shared" si="118"/>
        <v>32500</v>
      </c>
      <c r="T105" s="189">
        <f t="shared" si="118"/>
        <v>43375.000000000007</v>
      </c>
      <c r="U105" s="189">
        <f t="shared" si="118"/>
        <v>43375.000000000007</v>
      </c>
      <c r="V105" s="189">
        <f t="shared" si="118"/>
        <v>43375.000000000007</v>
      </c>
      <c r="W105" s="189">
        <f t="shared" si="118"/>
        <v>43375.000000000007</v>
      </c>
      <c r="X105" s="189">
        <f t="shared" si="118"/>
        <v>43475.000000000007</v>
      </c>
      <c r="Y105" s="189">
        <f t="shared" si="118"/>
        <v>43475.000000000007</v>
      </c>
      <c r="Z105" s="189">
        <f t="shared" si="118"/>
        <v>47641.666666666672</v>
      </c>
      <c r="AA105" s="189">
        <f t="shared" si="118"/>
        <v>47641.666666666672</v>
      </c>
      <c r="AB105" s="189">
        <f t="shared" si="118"/>
        <v>47641.666666666672</v>
      </c>
      <c r="AC105" s="189">
        <f t="shared" si="118"/>
        <v>47641.666666666672</v>
      </c>
      <c r="AD105" s="189">
        <f t="shared" si="118"/>
        <v>47641.666666666672</v>
      </c>
      <c r="AE105" s="189">
        <f t="shared" si="118"/>
        <v>47641.666666666672</v>
      </c>
      <c r="AF105" s="189">
        <f t="shared" si="118"/>
        <v>47941.666666666672</v>
      </c>
      <c r="AG105" s="189">
        <f t="shared" si="118"/>
        <v>47941.666666666672</v>
      </c>
      <c r="AH105" s="189">
        <f t="shared" si="118"/>
        <v>47941.666666666672</v>
      </c>
      <c r="AI105" s="189">
        <f t="shared" si="118"/>
        <v>47941.666666666672</v>
      </c>
      <c r="AJ105" s="189">
        <f t="shared" si="118"/>
        <v>47941.666666666672</v>
      </c>
      <c r="AK105" s="189">
        <f t="shared" si="118"/>
        <v>47941.666666666672</v>
      </c>
      <c r="AL105" s="189">
        <f t="shared" si="118"/>
        <v>53900.000000000007</v>
      </c>
      <c r="AM105" s="189">
        <f t="shared" si="118"/>
        <v>53900.000000000007</v>
      </c>
      <c r="AN105" s="189">
        <f t="shared" si="118"/>
        <v>53900.000000000007</v>
      </c>
      <c r="AO105" s="189">
        <f t="shared" si="118"/>
        <v>53900.000000000007</v>
      </c>
      <c r="AP105" s="189">
        <f t="shared" si="118"/>
        <v>53900.000000000007</v>
      </c>
      <c r="AQ105" s="189">
        <f t="shared" si="118"/>
        <v>53900.000000000007</v>
      </c>
      <c r="AS105" s="189">
        <f t="shared" ref="AS105:BD105" si="119">SUM(AS89:AS103)</f>
        <v>87500</v>
      </c>
      <c r="AT105" s="189">
        <f t="shared" si="119"/>
        <v>94166.666666666672</v>
      </c>
      <c r="AU105" s="189">
        <f t="shared" si="119"/>
        <v>97500</v>
      </c>
      <c r="AV105" s="189">
        <f t="shared" si="119"/>
        <v>97500</v>
      </c>
      <c r="AW105" s="189">
        <f t="shared" si="119"/>
        <v>130125</v>
      </c>
      <c r="AX105" s="189">
        <f t="shared" si="119"/>
        <v>130325</v>
      </c>
      <c r="AY105" s="189">
        <f t="shared" si="119"/>
        <v>142925</v>
      </c>
      <c r="AZ105" s="189">
        <f t="shared" si="119"/>
        <v>142925</v>
      </c>
      <c r="BA105" s="189">
        <f t="shared" si="119"/>
        <v>143825</v>
      </c>
      <c r="BB105" s="189">
        <f t="shared" si="119"/>
        <v>143825</v>
      </c>
      <c r="BC105" s="189">
        <f t="shared" si="119"/>
        <v>161700</v>
      </c>
      <c r="BD105" s="189">
        <f t="shared" si="119"/>
        <v>161700</v>
      </c>
      <c r="BF105" s="189">
        <f>SUM(BF87:BF103)</f>
        <v>376666.66666666669</v>
      </c>
      <c r="BG105" s="189">
        <f>SUM(BG87:BG103)</f>
        <v>546300</v>
      </c>
      <c r="BH105" s="189">
        <f>SUM(BH87:BH103)</f>
        <v>611050</v>
      </c>
    </row>
    <row r="106" spans="1:60">
      <c r="B106" s="531"/>
      <c r="C106" s="531"/>
      <c r="D106" s="21" t="s">
        <v>115</v>
      </c>
      <c r="E106" s="190"/>
      <c r="F106" s="21"/>
      <c r="G106" s="21"/>
      <c r="H106" s="189">
        <f t="shared" ref="H106:AQ106" si="120">H105*$C$6</f>
        <v>2916.666666666667</v>
      </c>
      <c r="I106" s="189">
        <f t="shared" si="120"/>
        <v>2916.666666666667</v>
      </c>
      <c r="J106" s="189">
        <f t="shared" si="120"/>
        <v>2916.666666666667</v>
      </c>
      <c r="K106" s="189">
        <f t="shared" si="120"/>
        <v>2916.666666666667</v>
      </c>
      <c r="L106" s="189">
        <f t="shared" si="120"/>
        <v>3250</v>
      </c>
      <c r="M106" s="189">
        <f t="shared" si="120"/>
        <v>3250</v>
      </c>
      <c r="N106" s="189">
        <f t="shared" si="120"/>
        <v>3250</v>
      </c>
      <c r="O106" s="189">
        <f t="shared" si="120"/>
        <v>3250</v>
      </c>
      <c r="P106" s="189">
        <f t="shared" si="120"/>
        <v>3250</v>
      </c>
      <c r="Q106" s="189">
        <f t="shared" si="120"/>
        <v>3250</v>
      </c>
      <c r="R106" s="189">
        <f t="shared" si="120"/>
        <v>3250</v>
      </c>
      <c r="S106" s="189">
        <f t="shared" si="120"/>
        <v>3250</v>
      </c>
      <c r="T106" s="189">
        <f t="shared" si="120"/>
        <v>4337.5000000000009</v>
      </c>
      <c r="U106" s="189">
        <f t="shared" si="120"/>
        <v>4337.5000000000009</v>
      </c>
      <c r="V106" s="189">
        <f t="shared" si="120"/>
        <v>4337.5000000000009</v>
      </c>
      <c r="W106" s="189">
        <f t="shared" si="120"/>
        <v>4337.5000000000009</v>
      </c>
      <c r="X106" s="189">
        <f t="shared" si="120"/>
        <v>4347.5000000000009</v>
      </c>
      <c r="Y106" s="189">
        <f t="shared" si="120"/>
        <v>4347.5000000000009</v>
      </c>
      <c r="Z106" s="189">
        <f t="shared" si="120"/>
        <v>4764.166666666667</v>
      </c>
      <c r="AA106" s="189">
        <f t="shared" si="120"/>
        <v>4764.166666666667</v>
      </c>
      <c r="AB106" s="189">
        <f t="shared" si="120"/>
        <v>4764.166666666667</v>
      </c>
      <c r="AC106" s="189">
        <f t="shared" si="120"/>
        <v>4764.166666666667</v>
      </c>
      <c r="AD106" s="189">
        <f t="shared" si="120"/>
        <v>4764.166666666667</v>
      </c>
      <c r="AE106" s="189">
        <f t="shared" si="120"/>
        <v>4764.166666666667</v>
      </c>
      <c r="AF106" s="189">
        <f t="shared" si="120"/>
        <v>4794.166666666667</v>
      </c>
      <c r="AG106" s="189">
        <f t="shared" si="120"/>
        <v>4794.166666666667</v>
      </c>
      <c r="AH106" s="189">
        <f t="shared" si="120"/>
        <v>4794.166666666667</v>
      </c>
      <c r="AI106" s="189">
        <f t="shared" si="120"/>
        <v>4794.166666666667</v>
      </c>
      <c r="AJ106" s="189">
        <f t="shared" si="120"/>
        <v>4794.166666666667</v>
      </c>
      <c r="AK106" s="189">
        <f t="shared" si="120"/>
        <v>4794.166666666667</v>
      </c>
      <c r="AL106" s="189">
        <f t="shared" si="120"/>
        <v>5390.0000000000009</v>
      </c>
      <c r="AM106" s="189">
        <f t="shared" si="120"/>
        <v>5390.0000000000009</v>
      </c>
      <c r="AN106" s="189">
        <f t="shared" si="120"/>
        <v>5390.0000000000009</v>
      </c>
      <c r="AO106" s="189">
        <f t="shared" si="120"/>
        <v>5390.0000000000009</v>
      </c>
      <c r="AP106" s="189">
        <f t="shared" si="120"/>
        <v>5390.0000000000009</v>
      </c>
      <c r="AQ106" s="189">
        <f t="shared" si="120"/>
        <v>5390.0000000000009</v>
      </c>
      <c r="AS106" s="189">
        <f t="shared" ref="AS106:BD106" si="121">AS105*$C$6</f>
        <v>8750</v>
      </c>
      <c r="AT106" s="189">
        <f t="shared" si="121"/>
        <v>9416.6666666666679</v>
      </c>
      <c r="AU106" s="189">
        <f t="shared" si="121"/>
        <v>9750</v>
      </c>
      <c r="AV106" s="189">
        <f t="shared" si="121"/>
        <v>9750</v>
      </c>
      <c r="AW106" s="189">
        <f t="shared" si="121"/>
        <v>13012.5</v>
      </c>
      <c r="AX106" s="189">
        <f t="shared" si="121"/>
        <v>13032.5</v>
      </c>
      <c r="AY106" s="189">
        <f t="shared" si="121"/>
        <v>14292.5</v>
      </c>
      <c r="AZ106" s="189">
        <f t="shared" si="121"/>
        <v>14292.5</v>
      </c>
      <c r="BA106" s="189">
        <f t="shared" si="121"/>
        <v>14382.5</v>
      </c>
      <c r="BB106" s="189">
        <f t="shared" si="121"/>
        <v>14382.5</v>
      </c>
      <c r="BC106" s="189">
        <f t="shared" si="121"/>
        <v>16170</v>
      </c>
      <c r="BD106" s="189">
        <f t="shared" si="121"/>
        <v>16170</v>
      </c>
      <c r="BF106" s="189">
        <f>BF105*$C$6</f>
        <v>37666.666666666672</v>
      </c>
      <c r="BG106" s="189">
        <f>BG105*$C$6</f>
        <v>54630</v>
      </c>
      <c r="BH106" s="189">
        <f>BH105*$C$6</f>
        <v>61105</v>
      </c>
    </row>
    <row r="107" spans="1:60">
      <c r="B107" s="531"/>
      <c r="C107" s="531"/>
      <c r="D107" s="21" t="s">
        <v>114</v>
      </c>
      <c r="E107" s="190"/>
      <c r="F107" s="21"/>
      <c r="G107" s="21"/>
      <c r="H107" s="189">
        <f t="shared" ref="H107:AQ107" si="122">H105*$C$5</f>
        <v>2522.9166666666665</v>
      </c>
      <c r="I107" s="189">
        <f t="shared" si="122"/>
        <v>2522.9166666666665</v>
      </c>
      <c r="J107" s="189">
        <f t="shared" si="122"/>
        <v>2522.9166666666665</v>
      </c>
      <c r="K107" s="189">
        <f t="shared" si="122"/>
        <v>2522.9166666666665</v>
      </c>
      <c r="L107" s="189">
        <f t="shared" si="122"/>
        <v>2811.25</v>
      </c>
      <c r="M107" s="189">
        <f t="shared" si="122"/>
        <v>2811.25</v>
      </c>
      <c r="N107" s="189">
        <f t="shared" si="122"/>
        <v>2811.25</v>
      </c>
      <c r="O107" s="189">
        <f t="shared" si="122"/>
        <v>2811.25</v>
      </c>
      <c r="P107" s="189">
        <f t="shared" si="122"/>
        <v>2811.25</v>
      </c>
      <c r="Q107" s="189">
        <f t="shared" si="122"/>
        <v>2811.25</v>
      </c>
      <c r="R107" s="189">
        <f t="shared" si="122"/>
        <v>2811.25</v>
      </c>
      <c r="S107" s="189">
        <f t="shared" si="122"/>
        <v>2811.25</v>
      </c>
      <c r="T107" s="189">
        <f t="shared" si="122"/>
        <v>3751.9375000000005</v>
      </c>
      <c r="U107" s="189">
        <f t="shared" si="122"/>
        <v>3751.9375000000005</v>
      </c>
      <c r="V107" s="189">
        <f t="shared" si="122"/>
        <v>3751.9375000000005</v>
      </c>
      <c r="W107" s="189">
        <f t="shared" si="122"/>
        <v>3751.9375000000005</v>
      </c>
      <c r="X107" s="189">
        <f t="shared" si="122"/>
        <v>3760.5875000000005</v>
      </c>
      <c r="Y107" s="189">
        <f t="shared" si="122"/>
        <v>3760.5875000000005</v>
      </c>
      <c r="Z107" s="189">
        <f t="shared" si="122"/>
        <v>4121.0041666666666</v>
      </c>
      <c r="AA107" s="189">
        <f t="shared" si="122"/>
        <v>4121.0041666666666</v>
      </c>
      <c r="AB107" s="189">
        <f t="shared" si="122"/>
        <v>4121.0041666666666</v>
      </c>
      <c r="AC107" s="189">
        <f t="shared" si="122"/>
        <v>4121.0041666666666</v>
      </c>
      <c r="AD107" s="189">
        <f t="shared" si="122"/>
        <v>4121.0041666666666</v>
      </c>
      <c r="AE107" s="189">
        <f t="shared" si="122"/>
        <v>4121.0041666666666</v>
      </c>
      <c r="AF107" s="189">
        <f t="shared" si="122"/>
        <v>4146.9541666666664</v>
      </c>
      <c r="AG107" s="189">
        <f t="shared" si="122"/>
        <v>4146.9541666666664</v>
      </c>
      <c r="AH107" s="189">
        <f t="shared" si="122"/>
        <v>4146.9541666666664</v>
      </c>
      <c r="AI107" s="189">
        <f t="shared" si="122"/>
        <v>4146.9541666666664</v>
      </c>
      <c r="AJ107" s="189">
        <f t="shared" si="122"/>
        <v>4146.9541666666664</v>
      </c>
      <c r="AK107" s="189">
        <f t="shared" si="122"/>
        <v>4146.9541666666664</v>
      </c>
      <c r="AL107" s="189">
        <f t="shared" si="122"/>
        <v>4662.3500000000004</v>
      </c>
      <c r="AM107" s="189">
        <f t="shared" si="122"/>
        <v>4662.3500000000004</v>
      </c>
      <c r="AN107" s="189">
        <f t="shared" si="122"/>
        <v>4662.3500000000004</v>
      </c>
      <c r="AO107" s="189">
        <f t="shared" si="122"/>
        <v>4662.3500000000004</v>
      </c>
      <c r="AP107" s="189">
        <f t="shared" si="122"/>
        <v>4662.3500000000004</v>
      </c>
      <c r="AQ107" s="189">
        <f t="shared" si="122"/>
        <v>4662.3500000000004</v>
      </c>
      <c r="AS107" s="189">
        <f t="shared" ref="AS107:BD107" si="123">AS105*$C$5</f>
        <v>7568.7499999999991</v>
      </c>
      <c r="AT107" s="189">
        <f t="shared" si="123"/>
        <v>8145.4166666666661</v>
      </c>
      <c r="AU107" s="189">
        <f t="shared" si="123"/>
        <v>8433.75</v>
      </c>
      <c r="AV107" s="189">
        <f t="shared" si="123"/>
        <v>8433.75</v>
      </c>
      <c r="AW107" s="189">
        <f t="shared" si="123"/>
        <v>11255.8125</v>
      </c>
      <c r="AX107" s="189">
        <f t="shared" si="123"/>
        <v>11273.112499999999</v>
      </c>
      <c r="AY107" s="189">
        <f t="shared" si="123"/>
        <v>12363.012499999999</v>
      </c>
      <c r="AZ107" s="189">
        <f t="shared" si="123"/>
        <v>12363.012499999999</v>
      </c>
      <c r="BA107" s="189">
        <f t="shared" si="123"/>
        <v>12440.862499999999</v>
      </c>
      <c r="BB107" s="189">
        <f t="shared" si="123"/>
        <v>12440.862499999999</v>
      </c>
      <c r="BC107" s="189">
        <f t="shared" si="123"/>
        <v>13987.05</v>
      </c>
      <c r="BD107" s="189">
        <f t="shared" si="123"/>
        <v>13987.05</v>
      </c>
      <c r="BF107" s="189">
        <f>BF105*$C$5</f>
        <v>32581.666666666664</v>
      </c>
      <c r="BG107" s="189">
        <f>BG105*$C$5</f>
        <v>47254.95</v>
      </c>
      <c r="BH107" s="189">
        <f>BH105*$C$5</f>
        <v>52855.824999999997</v>
      </c>
    </row>
    <row r="108" spans="1:60">
      <c r="B108" s="531"/>
      <c r="C108" s="531"/>
      <c r="D108" s="182" t="s">
        <v>113</v>
      </c>
      <c r="E108" s="183"/>
      <c r="F108" s="182"/>
      <c r="G108" s="182"/>
      <c r="H108" s="187">
        <f t="shared" ref="H108:AQ108" si="124">SUM(H105:H107)</f>
        <v>34606.25</v>
      </c>
      <c r="I108" s="187">
        <f t="shared" si="124"/>
        <v>34606.25</v>
      </c>
      <c r="J108" s="187">
        <f t="shared" si="124"/>
        <v>34606.25</v>
      </c>
      <c r="K108" s="187">
        <f t="shared" si="124"/>
        <v>34606.25</v>
      </c>
      <c r="L108" s="187">
        <f t="shared" si="124"/>
        <v>38561.25</v>
      </c>
      <c r="M108" s="187">
        <f t="shared" si="124"/>
        <v>38561.25</v>
      </c>
      <c r="N108" s="187">
        <f t="shared" si="124"/>
        <v>38561.25</v>
      </c>
      <c r="O108" s="187">
        <f t="shared" si="124"/>
        <v>38561.25</v>
      </c>
      <c r="P108" s="187">
        <f t="shared" si="124"/>
        <v>38561.25</v>
      </c>
      <c r="Q108" s="187">
        <f t="shared" si="124"/>
        <v>38561.25</v>
      </c>
      <c r="R108" s="187">
        <f t="shared" si="124"/>
        <v>38561.25</v>
      </c>
      <c r="S108" s="187">
        <f t="shared" si="124"/>
        <v>38561.25</v>
      </c>
      <c r="T108" s="187">
        <f t="shared" si="124"/>
        <v>51464.437500000007</v>
      </c>
      <c r="U108" s="187">
        <f t="shared" si="124"/>
        <v>51464.437500000007</v>
      </c>
      <c r="V108" s="187">
        <f t="shared" si="124"/>
        <v>51464.437500000007</v>
      </c>
      <c r="W108" s="187">
        <f t="shared" si="124"/>
        <v>51464.437500000007</v>
      </c>
      <c r="X108" s="187">
        <f t="shared" si="124"/>
        <v>51583.087500000009</v>
      </c>
      <c r="Y108" s="187">
        <f t="shared" si="124"/>
        <v>51583.087500000009</v>
      </c>
      <c r="Z108" s="187">
        <f t="shared" si="124"/>
        <v>56526.837500000001</v>
      </c>
      <c r="AA108" s="187">
        <f t="shared" si="124"/>
        <v>56526.837500000001</v>
      </c>
      <c r="AB108" s="187">
        <f t="shared" si="124"/>
        <v>56526.837500000001</v>
      </c>
      <c r="AC108" s="187">
        <f t="shared" si="124"/>
        <v>56526.837500000001</v>
      </c>
      <c r="AD108" s="187">
        <f t="shared" si="124"/>
        <v>56526.837500000001</v>
      </c>
      <c r="AE108" s="187">
        <f t="shared" si="124"/>
        <v>56526.837500000001</v>
      </c>
      <c r="AF108" s="187">
        <f t="shared" si="124"/>
        <v>56882.787500000006</v>
      </c>
      <c r="AG108" s="187">
        <f t="shared" si="124"/>
        <v>56882.787500000006</v>
      </c>
      <c r="AH108" s="187">
        <f t="shared" si="124"/>
        <v>56882.787500000006</v>
      </c>
      <c r="AI108" s="187">
        <f t="shared" si="124"/>
        <v>56882.787500000006</v>
      </c>
      <c r="AJ108" s="187">
        <f t="shared" si="124"/>
        <v>56882.787500000006</v>
      </c>
      <c r="AK108" s="187">
        <f t="shared" si="124"/>
        <v>56882.787500000006</v>
      </c>
      <c r="AL108" s="187">
        <f t="shared" si="124"/>
        <v>63952.350000000006</v>
      </c>
      <c r="AM108" s="187">
        <f t="shared" si="124"/>
        <v>63952.350000000006</v>
      </c>
      <c r="AN108" s="187">
        <f t="shared" si="124"/>
        <v>63952.350000000006</v>
      </c>
      <c r="AO108" s="187">
        <f t="shared" si="124"/>
        <v>63952.350000000006</v>
      </c>
      <c r="AP108" s="187">
        <f t="shared" si="124"/>
        <v>63952.350000000006</v>
      </c>
      <c r="AQ108" s="187">
        <f t="shared" si="124"/>
        <v>63952.350000000006</v>
      </c>
      <c r="AR108" s="188"/>
      <c r="AS108" s="187">
        <f t="shared" ref="AS108:BD108" si="125">SUM(AS105:AS107)</f>
        <v>103818.75</v>
      </c>
      <c r="AT108" s="187">
        <f t="shared" si="125"/>
        <v>111728.75000000001</v>
      </c>
      <c r="AU108" s="187">
        <f t="shared" si="125"/>
        <v>115683.75</v>
      </c>
      <c r="AV108" s="187">
        <f t="shared" si="125"/>
        <v>115683.75</v>
      </c>
      <c r="AW108" s="187">
        <f t="shared" si="125"/>
        <v>154393.3125</v>
      </c>
      <c r="AX108" s="187">
        <f t="shared" si="125"/>
        <v>154630.61249999999</v>
      </c>
      <c r="AY108" s="187">
        <f t="shared" si="125"/>
        <v>169580.51250000001</v>
      </c>
      <c r="AZ108" s="187">
        <f t="shared" si="125"/>
        <v>169580.51250000001</v>
      </c>
      <c r="BA108" s="187">
        <f t="shared" si="125"/>
        <v>170648.36249999999</v>
      </c>
      <c r="BB108" s="187">
        <f t="shared" si="125"/>
        <v>170648.36249999999</v>
      </c>
      <c r="BC108" s="187">
        <f t="shared" si="125"/>
        <v>191857.05</v>
      </c>
      <c r="BD108" s="187">
        <f t="shared" si="125"/>
        <v>191857.05</v>
      </c>
      <c r="BE108" s="188"/>
      <c r="BF108" s="187">
        <f>SUM(BF105:BF107)</f>
        <v>446915.00000000006</v>
      </c>
      <c r="BG108" s="187">
        <f>SUM(BG105:BG107)</f>
        <v>648184.94999999995</v>
      </c>
      <c r="BH108" s="187">
        <f>SUM(BH105:BH107)</f>
        <v>725010.82499999995</v>
      </c>
    </row>
    <row r="109" spans="1:60">
      <c r="B109" s="532"/>
      <c r="C109" s="532"/>
      <c r="D109" s="182" t="s">
        <v>112</v>
      </c>
      <c r="E109" s="183"/>
      <c r="F109" s="182"/>
      <c r="G109" s="182"/>
      <c r="H109" s="187">
        <f t="shared" ref="H109:AQ109" si="126">H108/H104</f>
        <v>11535.416666666666</v>
      </c>
      <c r="I109" s="187">
        <f t="shared" si="126"/>
        <v>11535.416666666666</v>
      </c>
      <c r="J109" s="187">
        <f t="shared" si="126"/>
        <v>11535.416666666666</v>
      </c>
      <c r="K109" s="187">
        <f t="shared" si="126"/>
        <v>11535.416666666666</v>
      </c>
      <c r="L109" s="187">
        <f t="shared" si="126"/>
        <v>9640.3125</v>
      </c>
      <c r="M109" s="187">
        <f t="shared" si="126"/>
        <v>9640.3125</v>
      </c>
      <c r="N109" s="187">
        <f t="shared" si="126"/>
        <v>9640.3125</v>
      </c>
      <c r="O109" s="187">
        <f t="shared" si="126"/>
        <v>9640.3125</v>
      </c>
      <c r="P109" s="187">
        <f t="shared" si="126"/>
        <v>9640.3125</v>
      </c>
      <c r="Q109" s="187">
        <f t="shared" si="126"/>
        <v>9640.3125</v>
      </c>
      <c r="R109" s="187">
        <f t="shared" si="126"/>
        <v>9640.3125</v>
      </c>
      <c r="S109" s="187">
        <f t="shared" si="126"/>
        <v>9640.3125</v>
      </c>
      <c r="T109" s="187">
        <f t="shared" si="126"/>
        <v>10292.887500000001</v>
      </c>
      <c r="U109" s="187">
        <f t="shared" si="126"/>
        <v>10292.887500000001</v>
      </c>
      <c r="V109" s="187">
        <f t="shared" si="126"/>
        <v>10292.887500000001</v>
      </c>
      <c r="W109" s="187">
        <f t="shared" si="126"/>
        <v>10292.887500000001</v>
      </c>
      <c r="X109" s="187">
        <f t="shared" si="126"/>
        <v>10316.617500000002</v>
      </c>
      <c r="Y109" s="187">
        <f t="shared" si="126"/>
        <v>10316.617500000002</v>
      </c>
      <c r="Z109" s="187">
        <f t="shared" si="126"/>
        <v>9421.1395833333336</v>
      </c>
      <c r="AA109" s="187">
        <f t="shared" si="126"/>
        <v>9421.1395833333336</v>
      </c>
      <c r="AB109" s="187">
        <f t="shared" si="126"/>
        <v>9421.1395833333336</v>
      </c>
      <c r="AC109" s="187">
        <f t="shared" si="126"/>
        <v>9421.1395833333336</v>
      </c>
      <c r="AD109" s="187">
        <f t="shared" si="126"/>
        <v>9421.1395833333336</v>
      </c>
      <c r="AE109" s="187">
        <f t="shared" si="126"/>
        <v>9421.1395833333336</v>
      </c>
      <c r="AF109" s="187">
        <f t="shared" si="126"/>
        <v>9480.4645833333343</v>
      </c>
      <c r="AG109" s="187">
        <f t="shared" si="126"/>
        <v>9480.4645833333343</v>
      </c>
      <c r="AH109" s="187">
        <f t="shared" si="126"/>
        <v>9480.4645833333343</v>
      </c>
      <c r="AI109" s="187">
        <f t="shared" si="126"/>
        <v>9480.4645833333343</v>
      </c>
      <c r="AJ109" s="187">
        <f t="shared" si="126"/>
        <v>9480.4645833333343</v>
      </c>
      <c r="AK109" s="187">
        <f t="shared" si="126"/>
        <v>9480.4645833333343</v>
      </c>
      <c r="AL109" s="187">
        <f t="shared" si="126"/>
        <v>9136.0500000000011</v>
      </c>
      <c r="AM109" s="187">
        <f t="shared" si="126"/>
        <v>9136.0500000000011</v>
      </c>
      <c r="AN109" s="187">
        <f t="shared" si="126"/>
        <v>9136.0500000000011</v>
      </c>
      <c r="AO109" s="187">
        <f t="shared" si="126"/>
        <v>9136.0500000000011</v>
      </c>
      <c r="AP109" s="187">
        <f t="shared" si="126"/>
        <v>9136.0500000000011</v>
      </c>
      <c r="AQ109" s="187">
        <f t="shared" si="126"/>
        <v>9136.0500000000011</v>
      </c>
      <c r="AR109" s="17"/>
      <c r="AS109" s="187">
        <f t="shared" ref="AS109:BD109" si="127">AS108/AS104</f>
        <v>34606.25</v>
      </c>
      <c r="AT109" s="187">
        <f t="shared" si="127"/>
        <v>27932.187500000004</v>
      </c>
      <c r="AU109" s="187">
        <f t="shared" si="127"/>
        <v>28920.9375</v>
      </c>
      <c r="AV109" s="187">
        <f t="shared" si="127"/>
        <v>28920.9375</v>
      </c>
      <c r="AW109" s="187">
        <f t="shared" si="127"/>
        <v>30878.662499999999</v>
      </c>
      <c r="AX109" s="187">
        <f t="shared" si="127"/>
        <v>30926.122499999998</v>
      </c>
      <c r="AY109" s="187">
        <f t="shared" si="127"/>
        <v>28263.418750000001</v>
      </c>
      <c r="AZ109" s="187">
        <f t="shared" si="127"/>
        <v>28263.418750000001</v>
      </c>
      <c r="BA109" s="187">
        <f t="shared" si="127"/>
        <v>28441.393749999999</v>
      </c>
      <c r="BB109" s="187">
        <f t="shared" si="127"/>
        <v>28441.393749999999</v>
      </c>
      <c r="BC109" s="187">
        <f t="shared" si="127"/>
        <v>27408.149999999998</v>
      </c>
      <c r="BD109" s="187">
        <f t="shared" si="127"/>
        <v>27408.149999999998</v>
      </c>
      <c r="BE109" s="17"/>
      <c r="BF109" s="187">
        <f>BF108/BF104</f>
        <v>111728.75000000001</v>
      </c>
      <c r="BG109" s="187">
        <f>BG108/BG104</f>
        <v>108030.825</v>
      </c>
      <c r="BH109" s="187">
        <f>BH108/BH104</f>
        <v>103572.97499999999</v>
      </c>
    </row>
    <row r="110" spans="1:60">
      <c r="A110" s="1" t="s">
        <v>0</v>
      </c>
      <c r="BA110" s="147"/>
      <c r="BB110" s="147"/>
      <c r="BC110" s="147"/>
      <c r="BD110" s="147"/>
      <c r="BF110" s="149"/>
      <c r="BG110" s="149"/>
      <c r="BH110" s="149"/>
    </row>
    <row r="111" spans="1:60">
      <c r="BA111" s="147"/>
      <c r="BB111" s="147"/>
      <c r="BC111" s="147"/>
      <c r="BD111" s="147"/>
      <c r="BF111" s="149"/>
      <c r="BG111" s="149"/>
      <c r="BH111" s="149"/>
    </row>
    <row r="112" spans="1:60">
      <c r="BA112" s="147"/>
      <c r="BB112" s="147"/>
      <c r="BC112" s="147"/>
      <c r="BD112" s="147"/>
      <c r="BF112" s="149"/>
      <c r="BG112" s="149"/>
      <c r="BH112" s="149"/>
    </row>
    <row r="113" spans="2:60">
      <c r="B113" s="530" t="s">
        <v>117</v>
      </c>
      <c r="C113" s="530"/>
      <c r="D113" s="185" t="s">
        <v>116</v>
      </c>
      <c r="E113" s="186"/>
      <c r="F113" s="185"/>
      <c r="G113" s="185"/>
      <c r="H113" s="191">
        <f t="shared" ref="H113:AQ113" si="128">H127</f>
        <v>6</v>
      </c>
      <c r="I113" s="191">
        <f t="shared" si="128"/>
        <v>8</v>
      </c>
      <c r="J113" s="191">
        <f t="shared" si="128"/>
        <v>9</v>
      </c>
      <c r="K113" s="191">
        <f t="shared" si="128"/>
        <v>9</v>
      </c>
      <c r="L113" s="191">
        <f t="shared" si="128"/>
        <v>12</v>
      </c>
      <c r="M113" s="191">
        <f t="shared" si="128"/>
        <v>13</v>
      </c>
      <c r="N113" s="191">
        <f t="shared" si="128"/>
        <v>15</v>
      </c>
      <c r="O113" s="191">
        <f t="shared" si="128"/>
        <v>15</v>
      </c>
      <c r="P113" s="191">
        <f t="shared" si="128"/>
        <v>16</v>
      </c>
      <c r="Q113" s="191">
        <f t="shared" si="128"/>
        <v>17</v>
      </c>
      <c r="R113" s="191">
        <f t="shared" si="128"/>
        <v>18</v>
      </c>
      <c r="S113" s="191">
        <f t="shared" si="128"/>
        <v>18</v>
      </c>
      <c r="T113" s="191">
        <f t="shared" si="128"/>
        <v>19</v>
      </c>
      <c r="U113" s="191">
        <f t="shared" si="128"/>
        <v>21</v>
      </c>
      <c r="V113" s="191">
        <f t="shared" si="128"/>
        <v>22</v>
      </c>
      <c r="W113" s="191">
        <f t="shared" si="128"/>
        <v>23</v>
      </c>
      <c r="X113" s="191">
        <f t="shared" si="128"/>
        <v>24</v>
      </c>
      <c r="Y113" s="191">
        <f t="shared" si="128"/>
        <v>24</v>
      </c>
      <c r="Z113" s="191">
        <f t="shared" si="128"/>
        <v>26</v>
      </c>
      <c r="AA113" s="191">
        <f t="shared" si="128"/>
        <v>27</v>
      </c>
      <c r="AB113" s="191">
        <f t="shared" si="128"/>
        <v>28</v>
      </c>
      <c r="AC113" s="191">
        <f t="shared" si="128"/>
        <v>28</v>
      </c>
      <c r="AD113" s="191">
        <f t="shared" si="128"/>
        <v>29</v>
      </c>
      <c r="AE113" s="191">
        <f t="shared" si="128"/>
        <v>30</v>
      </c>
      <c r="AF113" s="191">
        <f t="shared" si="128"/>
        <v>30</v>
      </c>
      <c r="AG113" s="191">
        <f t="shared" si="128"/>
        <v>31</v>
      </c>
      <c r="AH113" s="191">
        <f t="shared" si="128"/>
        <v>32</v>
      </c>
      <c r="AI113" s="191">
        <f t="shared" si="128"/>
        <v>33</v>
      </c>
      <c r="AJ113" s="191">
        <f t="shared" si="128"/>
        <v>35</v>
      </c>
      <c r="AK113" s="191">
        <f t="shared" si="128"/>
        <v>35</v>
      </c>
      <c r="AL113" s="191">
        <f t="shared" si="128"/>
        <v>36</v>
      </c>
      <c r="AM113" s="191">
        <f t="shared" si="128"/>
        <v>37</v>
      </c>
      <c r="AN113" s="191">
        <f t="shared" si="128"/>
        <v>39</v>
      </c>
      <c r="AO113" s="191">
        <f t="shared" si="128"/>
        <v>40</v>
      </c>
      <c r="AP113" s="191">
        <f t="shared" si="128"/>
        <v>40</v>
      </c>
      <c r="AQ113" s="191">
        <f t="shared" si="128"/>
        <v>40</v>
      </c>
      <c r="AS113" s="191">
        <f t="shared" ref="AS113:BD113" si="129">AS127</f>
        <v>9</v>
      </c>
      <c r="AT113" s="191">
        <f t="shared" si="129"/>
        <v>13</v>
      </c>
      <c r="AU113" s="191">
        <f t="shared" si="129"/>
        <v>16</v>
      </c>
      <c r="AV113" s="191">
        <f t="shared" si="129"/>
        <v>18</v>
      </c>
      <c r="AW113" s="191">
        <f t="shared" si="129"/>
        <v>22</v>
      </c>
      <c r="AX113" s="191">
        <f t="shared" si="129"/>
        <v>24</v>
      </c>
      <c r="AY113" s="191">
        <f t="shared" si="129"/>
        <v>28</v>
      </c>
      <c r="AZ113" s="191">
        <f t="shared" si="129"/>
        <v>30</v>
      </c>
      <c r="BA113" s="191">
        <f t="shared" si="129"/>
        <v>32</v>
      </c>
      <c r="BB113" s="191">
        <f t="shared" si="129"/>
        <v>35</v>
      </c>
      <c r="BC113" s="191">
        <f t="shared" si="129"/>
        <v>39</v>
      </c>
      <c r="BD113" s="191">
        <f t="shared" si="129"/>
        <v>40</v>
      </c>
      <c r="BF113" s="191">
        <f>BF127</f>
        <v>18</v>
      </c>
      <c r="BG113" s="191">
        <f>BG127</f>
        <v>30</v>
      </c>
      <c r="BH113" s="191">
        <f>BH127</f>
        <v>40</v>
      </c>
    </row>
    <row r="114" spans="2:60">
      <c r="B114" s="531"/>
      <c r="C114" s="531"/>
      <c r="D114" s="21" t="s">
        <v>70</v>
      </c>
      <c r="E114" s="81"/>
      <c r="F114" s="21"/>
      <c r="G114" s="21"/>
      <c r="H114" s="189">
        <f t="shared" ref="H114:AQ114" si="130">H28+H53+H80+H105</f>
        <v>54166.666666666672</v>
      </c>
      <c r="I114" s="189">
        <f t="shared" si="130"/>
        <v>67916.666666666672</v>
      </c>
      <c r="J114" s="189">
        <f t="shared" si="130"/>
        <v>77916.666666666672</v>
      </c>
      <c r="K114" s="189">
        <f t="shared" si="130"/>
        <v>77916.666666666672</v>
      </c>
      <c r="L114" s="189">
        <f t="shared" si="130"/>
        <v>95416.666666666672</v>
      </c>
      <c r="M114" s="189">
        <f t="shared" si="130"/>
        <v>105416.66666666666</v>
      </c>
      <c r="N114" s="189">
        <f t="shared" si="130"/>
        <v>122500</v>
      </c>
      <c r="O114" s="189">
        <f t="shared" si="130"/>
        <v>122500</v>
      </c>
      <c r="P114" s="189">
        <f t="shared" si="130"/>
        <v>128333.33333333333</v>
      </c>
      <c r="Q114" s="189">
        <f t="shared" si="130"/>
        <v>136666.66666666669</v>
      </c>
      <c r="R114" s="189">
        <f t="shared" si="130"/>
        <v>140833.33333333334</v>
      </c>
      <c r="S114" s="189">
        <f t="shared" si="130"/>
        <v>140833.33333333334</v>
      </c>
      <c r="T114" s="189">
        <f t="shared" si="130"/>
        <v>152458.33333333334</v>
      </c>
      <c r="U114" s="189">
        <f t="shared" si="130"/>
        <v>166204.16666666669</v>
      </c>
      <c r="V114" s="189">
        <f t="shared" si="130"/>
        <v>171504.16666666669</v>
      </c>
      <c r="W114" s="189">
        <f t="shared" si="130"/>
        <v>177754.16666666669</v>
      </c>
      <c r="X114" s="189">
        <f t="shared" si="130"/>
        <v>185779.16666666669</v>
      </c>
      <c r="Y114" s="189">
        <f t="shared" si="130"/>
        <v>186079.16666666669</v>
      </c>
      <c r="Z114" s="189">
        <f t="shared" si="130"/>
        <v>197425</v>
      </c>
      <c r="AA114" s="189">
        <f t="shared" si="130"/>
        <v>203258.33333333337</v>
      </c>
      <c r="AB114" s="189">
        <f t="shared" si="130"/>
        <v>209266.66666666669</v>
      </c>
      <c r="AC114" s="189">
        <f t="shared" si="130"/>
        <v>209516.66666666669</v>
      </c>
      <c r="AD114" s="189">
        <f t="shared" si="130"/>
        <v>217141.66666666669</v>
      </c>
      <c r="AE114" s="189">
        <f t="shared" si="130"/>
        <v>221308.33333333337</v>
      </c>
      <c r="AF114" s="189">
        <f t="shared" si="130"/>
        <v>221608.33333333337</v>
      </c>
      <c r="AG114" s="189">
        <f t="shared" si="130"/>
        <v>230341.66666666669</v>
      </c>
      <c r="AH114" s="189">
        <f t="shared" si="130"/>
        <v>235491.66666666669</v>
      </c>
      <c r="AI114" s="189">
        <f t="shared" si="130"/>
        <v>243179.16666666669</v>
      </c>
      <c r="AJ114" s="189">
        <f t="shared" si="130"/>
        <v>257570.83333333331</v>
      </c>
      <c r="AK114" s="189">
        <f t="shared" si="130"/>
        <v>257570.83333333331</v>
      </c>
      <c r="AL114" s="189">
        <f t="shared" si="130"/>
        <v>263729.16666666669</v>
      </c>
      <c r="AM114" s="189">
        <f t="shared" si="130"/>
        <v>270570.83333333331</v>
      </c>
      <c r="AN114" s="189">
        <f t="shared" si="130"/>
        <v>283245.83333333331</v>
      </c>
      <c r="AO114" s="189">
        <f t="shared" si="130"/>
        <v>288245.83333333331</v>
      </c>
      <c r="AP114" s="189">
        <f t="shared" si="130"/>
        <v>288470.83333333331</v>
      </c>
      <c r="AQ114" s="189">
        <f t="shared" si="130"/>
        <v>288595.83333333331</v>
      </c>
      <c r="AS114" s="189">
        <f t="shared" ref="AS114:BD114" si="131">AS28+AS53+AS80+AS105</f>
        <v>200000</v>
      </c>
      <c r="AT114" s="189">
        <f t="shared" si="131"/>
        <v>278750</v>
      </c>
      <c r="AU114" s="189">
        <f t="shared" si="131"/>
        <v>373333.33333333331</v>
      </c>
      <c r="AV114" s="189">
        <f t="shared" si="131"/>
        <v>418333.33333333331</v>
      </c>
      <c r="AW114" s="189">
        <f t="shared" si="131"/>
        <v>490166.66666666669</v>
      </c>
      <c r="AX114" s="189">
        <f t="shared" si="131"/>
        <v>549612.5</v>
      </c>
      <c r="AY114" s="189">
        <f t="shared" si="131"/>
        <v>609950</v>
      </c>
      <c r="AZ114" s="189">
        <f t="shared" si="131"/>
        <v>647966.66666666663</v>
      </c>
      <c r="BA114" s="189">
        <f t="shared" si="131"/>
        <v>687441.66666666663</v>
      </c>
      <c r="BB114" s="189">
        <f t="shared" si="131"/>
        <v>758320.83333333337</v>
      </c>
      <c r="BC114" s="189">
        <f t="shared" si="131"/>
        <v>817545.83333333337</v>
      </c>
      <c r="BD114" s="189">
        <f t="shared" si="131"/>
        <v>865312.5</v>
      </c>
      <c r="BF114" s="189">
        <f t="shared" ref="BF114:BH116" si="132">BF28+BF53+BF80+BF105</f>
        <v>1270416.6666666667</v>
      </c>
      <c r="BG114" s="189">
        <f t="shared" si="132"/>
        <v>2297695.8333333335</v>
      </c>
      <c r="BH114" s="189">
        <f t="shared" si="132"/>
        <v>3128620.8333333335</v>
      </c>
    </row>
    <row r="115" spans="2:60">
      <c r="B115" s="531"/>
      <c r="C115" s="531"/>
      <c r="D115" s="21" t="s">
        <v>115</v>
      </c>
      <c r="E115" s="190"/>
      <c r="F115" s="21"/>
      <c r="G115" s="21"/>
      <c r="H115" s="189">
        <f t="shared" ref="H115:AQ115" si="133">H29+H54+H81+H106</f>
        <v>5416.666666666667</v>
      </c>
      <c r="I115" s="189">
        <f t="shared" si="133"/>
        <v>6791.666666666667</v>
      </c>
      <c r="J115" s="189">
        <f t="shared" si="133"/>
        <v>7791.666666666667</v>
      </c>
      <c r="K115" s="189">
        <f t="shared" si="133"/>
        <v>7791.666666666667</v>
      </c>
      <c r="L115" s="189">
        <f t="shared" si="133"/>
        <v>9541.6666666666679</v>
      </c>
      <c r="M115" s="189">
        <f t="shared" si="133"/>
        <v>10541.666666666666</v>
      </c>
      <c r="N115" s="189">
        <f t="shared" si="133"/>
        <v>12250</v>
      </c>
      <c r="O115" s="189">
        <f t="shared" si="133"/>
        <v>12250</v>
      </c>
      <c r="P115" s="189">
        <f t="shared" si="133"/>
        <v>12833.333333333334</v>
      </c>
      <c r="Q115" s="189">
        <f t="shared" si="133"/>
        <v>13666.666666666668</v>
      </c>
      <c r="R115" s="189">
        <f t="shared" si="133"/>
        <v>14083.333333333336</v>
      </c>
      <c r="S115" s="189">
        <f t="shared" si="133"/>
        <v>14083.333333333336</v>
      </c>
      <c r="T115" s="189">
        <f t="shared" si="133"/>
        <v>15245.833333333336</v>
      </c>
      <c r="U115" s="189">
        <f t="shared" si="133"/>
        <v>16620.416666666668</v>
      </c>
      <c r="V115" s="189">
        <f t="shared" si="133"/>
        <v>17150.416666666668</v>
      </c>
      <c r="W115" s="189">
        <f t="shared" si="133"/>
        <v>17775.416666666668</v>
      </c>
      <c r="X115" s="189">
        <f t="shared" si="133"/>
        <v>18577.916666666668</v>
      </c>
      <c r="Y115" s="189">
        <f t="shared" si="133"/>
        <v>18607.916666666668</v>
      </c>
      <c r="Z115" s="189">
        <f t="shared" si="133"/>
        <v>19742.5</v>
      </c>
      <c r="AA115" s="189">
        <f t="shared" si="133"/>
        <v>20325.833333333336</v>
      </c>
      <c r="AB115" s="189">
        <f t="shared" si="133"/>
        <v>20926.666666666668</v>
      </c>
      <c r="AC115" s="189">
        <f t="shared" si="133"/>
        <v>20951.666666666668</v>
      </c>
      <c r="AD115" s="189">
        <f t="shared" si="133"/>
        <v>21714.166666666668</v>
      </c>
      <c r="AE115" s="189">
        <f t="shared" si="133"/>
        <v>22130.833333333336</v>
      </c>
      <c r="AF115" s="189">
        <f t="shared" si="133"/>
        <v>22160.833333333336</v>
      </c>
      <c r="AG115" s="189">
        <f t="shared" si="133"/>
        <v>23034.166666666668</v>
      </c>
      <c r="AH115" s="189">
        <f t="shared" si="133"/>
        <v>23549.166666666668</v>
      </c>
      <c r="AI115" s="189">
        <f t="shared" si="133"/>
        <v>24317.916666666668</v>
      </c>
      <c r="AJ115" s="189">
        <f t="shared" si="133"/>
        <v>25757.083333333332</v>
      </c>
      <c r="AK115" s="189">
        <f t="shared" si="133"/>
        <v>25757.083333333332</v>
      </c>
      <c r="AL115" s="189">
        <f t="shared" si="133"/>
        <v>26372.916666666664</v>
      </c>
      <c r="AM115" s="189">
        <f t="shared" si="133"/>
        <v>27057.083333333336</v>
      </c>
      <c r="AN115" s="189">
        <f t="shared" si="133"/>
        <v>28324.583333333336</v>
      </c>
      <c r="AO115" s="189">
        <f t="shared" si="133"/>
        <v>28824.583333333336</v>
      </c>
      <c r="AP115" s="189">
        <f t="shared" si="133"/>
        <v>28847.083333333336</v>
      </c>
      <c r="AQ115" s="189">
        <f t="shared" si="133"/>
        <v>28859.583333333336</v>
      </c>
      <c r="AS115" s="189">
        <f t="shared" ref="AS115:BD115" si="134">AS29+AS54+AS81+AS106</f>
        <v>20000</v>
      </c>
      <c r="AT115" s="189">
        <f t="shared" si="134"/>
        <v>27875.000000000004</v>
      </c>
      <c r="AU115" s="189">
        <f t="shared" si="134"/>
        <v>37333.333333333328</v>
      </c>
      <c r="AV115" s="189">
        <f t="shared" si="134"/>
        <v>41833.333333333336</v>
      </c>
      <c r="AW115" s="189">
        <f t="shared" si="134"/>
        <v>49016.666666666672</v>
      </c>
      <c r="AX115" s="189">
        <f t="shared" si="134"/>
        <v>54961.25</v>
      </c>
      <c r="AY115" s="189">
        <f t="shared" si="134"/>
        <v>60995</v>
      </c>
      <c r="AZ115" s="189">
        <f t="shared" si="134"/>
        <v>64796.666666666672</v>
      </c>
      <c r="BA115" s="189">
        <f t="shared" si="134"/>
        <v>68744.166666666672</v>
      </c>
      <c r="BB115" s="189">
        <f t="shared" si="134"/>
        <v>75832.083333333343</v>
      </c>
      <c r="BC115" s="189">
        <f t="shared" si="134"/>
        <v>81754.583333333343</v>
      </c>
      <c r="BD115" s="189">
        <f t="shared" si="134"/>
        <v>86531.25</v>
      </c>
      <c r="BF115" s="189">
        <f t="shared" si="132"/>
        <v>127041.66666666667</v>
      </c>
      <c r="BG115" s="189">
        <f t="shared" si="132"/>
        <v>229769.58333333334</v>
      </c>
      <c r="BH115" s="189">
        <f t="shared" si="132"/>
        <v>312862.08333333337</v>
      </c>
    </row>
    <row r="116" spans="2:60">
      <c r="B116" s="531"/>
      <c r="C116" s="531"/>
      <c r="D116" s="21" t="s">
        <v>114</v>
      </c>
      <c r="E116" s="190"/>
      <c r="F116" s="21"/>
      <c r="G116" s="21"/>
      <c r="H116" s="189">
        <f t="shared" ref="H116:AQ116" si="135">H30+H55+H82+H107</f>
        <v>4685.4166666666661</v>
      </c>
      <c r="I116" s="189">
        <f t="shared" si="135"/>
        <v>5874.7916666666661</v>
      </c>
      <c r="J116" s="189">
        <f t="shared" si="135"/>
        <v>6739.7916666666661</v>
      </c>
      <c r="K116" s="189">
        <f t="shared" si="135"/>
        <v>6739.7916666666661</v>
      </c>
      <c r="L116" s="189">
        <f t="shared" si="135"/>
        <v>8253.5416666666661</v>
      </c>
      <c r="M116" s="189">
        <f t="shared" si="135"/>
        <v>9118.5416666666661</v>
      </c>
      <c r="N116" s="189">
        <f t="shared" si="135"/>
        <v>10596.25</v>
      </c>
      <c r="O116" s="189">
        <f t="shared" si="135"/>
        <v>10596.25</v>
      </c>
      <c r="P116" s="189">
        <f t="shared" si="135"/>
        <v>11100.833333333332</v>
      </c>
      <c r="Q116" s="189">
        <f t="shared" si="135"/>
        <v>11821.666666666666</v>
      </c>
      <c r="R116" s="189">
        <f t="shared" si="135"/>
        <v>12182.083333333332</v>
      </c>
      <c r="S116" s="189">
        <f t="shared" si="135"/>
        <v>12182.083333333332</v>
      </c>
      <c r="T116" s="189">
        <f t="shared" si="135"/>
        <v>13187.645833333332</v>
      </c>
      <c r="U116" s="189">
        <f t="shared" si="135"/>
        <v>14376.660416666666</v>
      </c>
      <c r="V116" s="189">
        <f t="shared" si="135"/>
        <v>14835.110416666666</v>
      </c>
      <c r="W116" s="189">
        <f t="shared" si="135"/>
        <v>15375.735416666666</v>
      </c>
      <c r="X116" s="189">
        <f t="shared" si="135"/>
        <v>16069.897916666669</v>
      </c>
      <c r="Y116" s="189">
        <f t="shared" si="135"/>
        <v>16095.847916666669</v>
      </c>
      <c r="Z116" s="189">
        <f t="shared" si="135"/>
        <v>17077.262499999997</v>
      </c>
      <c r="AA116" s="189">
        <f t="shared" si="135"/>
        <v>17581.845833333333</v>
      </c>
      <c r="AB116" s="189">
        <f t="shared" si="135"/>
        <v>18101.566666666666</v>
      </c>
      <c r="AC116" s="189">
        <f t="shared" si="135"/>
        <v>18123.191666666666</v>
      </c>
      <c r="AD116" s="189">
        <f t="shared" si="135"/>
        <v>18782.754166666666</v>
      </c>
      <c r="AE116" s="189">
        <f t="shared" si="135"/>
        <v>19143.170833333334</v>
      </c>
      <c r="AF116" s="189">
        <f t="shared" si="135"/>
        <v>19169.120833333334</v>
      </c>
      <c r="AG116" s="189">
        <f t="shared" si="135"/>
        <v>19924.554166666665</v>
      </c>
      <c r="AH116" s="189">
        <f t="shared" si="135"/>
        <v>20370.029166666664</v>
      </c>
      <c r="AI116" s="189">
        <f t="shared" si="135"/>
        <v>21034.997916666664</v>
      </c>
      <c r="AJ116" s="189">
        <f t="shared" si="135"/>
        <v>22279.877083333329</v>
      </c>
      <c r="AK116" s="189">
        <f t="shared" si="135"/>
        <v>22279.877083333329</v>
      </c>
      <c r="AL116" s="189">
        <f t="shared" si="135"/>
        <v>22812.572916666664</v>
      </c>
      <c r="AM116" s="189">
        <f t="shared" si="135"/>
        <v>23404.377083333333</v>
      </c>
      <c r="AN116" s="189">
        <f t="shared" si="135"/>
        <v>24500.76458333333</v>
      </c>
      <c r="AO116" s="189">
        <f t="shared" si="135"/>
        <v>24933.26458333333</v>
      </c>
      <c r="AP116" s="189">
        <f t="shared" si="135"/>
        <v>24952.727083333331</v>
      </c>
      <c r="AQ116" s="189">
        <f t="shared" si="135"/>
        <v>24963.539583333331</v>
      </c>
      <c r="AS116" s="189">
        <f t="shared" ref="AS116:BD116" si="136">AS30+AS55+AS82+AS107</f>
        <v>17300</v>
      </c>
      <c r="AT116" s="189">
        <f t="shared" si="136"/>
        <v>24111.875</v>
      </c>
      <c r="AU116" s="189">
        <f t="shared" si="136"/>
        <v>32293.333333333332</v>
      </c>
      <c r="AV116" s="189">
        <f t="shared" si="136"/>
        <v>36185.833333333328</v>
      </c>
      <c r="AW116" s="189">
        <f t="shared" si="136"/>
        <v>42399.416666666672</v>
      </c>
      <c r="AX116" s="189">
        <f t="shared" si="136"/>
        <v>47541.481249999997</v>
      </c>
      <c r="AY116" s="189">
        <f t="shared" si="136"/>
        <v>52760.674999999996</v>
      </c>
      <c r="AZ116" s="189">
        <f t="shared" si="136"/>
        <v>56049.116666666654</v>
      </c>
      <c r="BA116" s="189">
        <f t="shared" si="136"/>
        <v>59463.704166666663</v>
      </c>
      <c r="BB116" s="189">
        <f t="shared" si="136"/>
        <v>65594.752083333326</v>
      </c>
      <c r="BC116" s="189">
        <f t="shared" si="136"/>
        <v>70717.714583333334</v>
      </c>
      <c r="BD116" s="189">
        <f t="shared" si="136"/>
        <v>74849.53125</v>
      </c>
      <c r="BF116" s="189">
        <f t="shared" si="132"/>
        <v>109891.04166666666</v>
      </c>
      <c r="BG116" s="189">
        <f t="shared" si="132"/>
        <v>198750.68958333333</v>
      </c>
      <c r="BH116" s="189">
        <f t="shared" si="132"/>
        <v>270625.70208333334</v>
      </c>
    </row>
    <row r="117" spans="2:60">
      <c r="B117" s="531"/>
      <c r="C117" s="531"/>
      <c r="D117" s="182" t="s">
        <v>113</v>
      </c>
      <c r="E117" s="183"/>
      <c r="F117" s="182"/>
      <c r="G117" s="182"/>
      <c r="H117" s="187">
        <f t="shared" ref="H117:AQ117" si="137">SUM(H114:H116)</f>
        <v>64268.75</v>
      </c>
      <c r="I117" s="187">
        <f t="shared" si="137"/>
        <v>80583.125000000015</v>
      </c>
      <c r="J117" s="187">
        <f t="shared" si="137"/>
        <v>92448.125000000015</v>
      </c>
      <c r="K117" s="187">
        <f t="shared" si="137"/>
        <v>92448.125000000015</v>
      </c>
      <c r="L117" s="187">
        <f t="shared" si="137"/>
        <v>113211.87500000001</v>
      </c>
      <c r="M117" s="187">
        <f t="shared" si="137"/>
        <v>125076.875</v>
      </c>
      <c r="N117" s="187">
        <f t="shared" si="137"/>
        <v>145346.25</v>
      </c>
      <c r="O117" s="187">
        <f t="shared" si="137"/>
        <v>145346.25</v>
      </c>
      <c r="P117" s="187">
        <f t="shared" si="137"/>
        <v>152267.5</v>
      </c>
      <c r="Q117" s="187">
        <f t="shared" si="137"/>
        <v>162155</v>
      </c>
      <c r="R117" s="187">
        <f t="shared" si="137"/>
        <v>167098.75000000003</v>
      </c>
      <c r="S117" s="187">
        <f t="shared" si="137"/>
        <v>167098.75000000003</v>
      </c>
      <c r="T117" s="187">
        <f t="shared" si="137"/>
        <v>180891.81250000003</v>
      </c>
      <c r="U117" s="187">
        <f t="shared" si="137"/>
        <v>197201.24375000002</v>
      </c>
      <c r="V117" s="187">
        <f t="shared" si="137"/>
        <v>203489.69375000001</v>
      </c>
      <c r="W117" s="187">
        <f t="shared" si="137"/>
        <v>210905.31875000001</v>
      </c>
      <c r="X117" s="187">
        <f t="shared" si="137"/>
        <v>220426.98125000001</v>
      </c>
      <c r="Y117" s="187">
        <f t="shared" si="137"/>
        <v>220782.93125000002</v>
      </c>
      <c r="Z117" s="187">
        <f t="shared" si="137"/>
        <v>234244.76250000001</v>
      </c>
      <c r="AA117" s="187">
        <f t="shared" si="137"/>
        <v>241166.01250000004</v>
      </c>
      <c r="AB117" s="187">
        <f t="shared" si="137"/>
        <v>248294.90000000002</v>
      </c>
      <c r="AC117" s="187">
        <f t="shared" si="137"/>
        <v>248591.52500000002</v>
      </c>
      <c r="AD117" s="187">
        <f t="shared" si="137"/>
        <v>257638.58750000002</v>
      </c>
      <c r="AE117" s="187">
        <f t="shared" si="137"/>
        <v>262582.33750000002</v>
      </c>
      <c r="AF117" s="187">
        <f t="shared" si="137"/>
        <v>262938.28750000003</v>
      </c>
      <c r="AG117" s="187">
        <f t="shared" si="137"/>
        <v>273300.38750000001</v>
      </c>
      <c r="AH117" s="187">
        <f t="shared" si="137"/>
        <v>279410.86249999999</v>
      </c>
      <c r="AI117" s="187">
        <f t="shared" si="137"/>
        <v>288532.08125000005</v>
      </c>
      <c r="AJ117" s="187">
        <f t="shared" si="137"/>
        <v>305607.79374999995</v>
      </c>
      <c r="AK117" s="187">
        <f t="shared" si="137"/>
        <v>305607.79374999995</v>
      </c>
      <c r="AL117" s="187">
        <f t="shared" si="137"/>
        <v>312914.65625000006</v>
      </c>
      <c r="AM117" s="187">
        <f t="shared" si="137"/>
        <v>321032.29374999995</v>
      </c>
      <c r="AN117" s="187">
        <f t="shared" si="137"/>
        <v>336071.18124999997</v>
      </c>
      <c r="AO117" s="187">
        <f t="shared" si="137"/>
        <v>342003.68124999997</v>
      </c>
      <c r="AP117" s="187">
        <f t="shared" si="137"/>
        <v>342270.64374999993</v>
      </c>
      <c r="AQ117" s="187">
        <f t="shared" si="137"/>
        <v>342418.95624999993</v>
      </c>
      <c r="AR117" s="188"/>
      <c r="AS117" s="187">
        <f t="shared" ref="AS117:BD117" si="138">SUM(AS114:AS116)</f>
        <v>237300</v>
      </c>
      <c r="AT117" s="187">
        <f t="shared" si="138"/>
        <v>330736.875</v>
      </c>
      <c r="AU117" s="187">
        <f t="shared" si="138"/>
        <v>442959.99999999994</v>
      </c>
      <c r="AV117" s="187">
        <f t="shared" si="138"/>
        <v>496352.49999999994</v>
      </c>
      <c r="AW117" s="187">
        <f t="shared" si="138"/>
        <v>581582.75</v>
      </c>
      <c r="AX117" s="187">
        <f t="shared" si="138"/>
        <v>652115.23124999995</v>
      </c>
      <c r="AY117" s="187">
        <f t="shared" si="138"/>
        <v>723705.67500000005</v>
      </c>
      <c r="AZ117" s="187">
        <f t="shared" si="138"/>
        <v>768812.45</v>
      </c>
      <c r="BA117" s="187">
        <f t="shared" si="138"/>
        <v>815649.53749999986</v>
      </c>
      <c r="BB117" s="187">
        <f t="shared" si="138"/>
        <v>899747.66875000007</v>
      </c>
      <c r="BC117" s="187">
        <f t="shared" si="138"/>
        <v>970018.13125000009</v>
      </c>
      <c r="BD117" s="187">
        <f t="shared" si="138"/>
        <v>1026693.28125</v>
      </c>
      <c r="BE117" s="188"/>
      <c r="BF117" s="187">
        <f>SUM(BF114:BF116)</f>
        <v>1507349.3750000002</v>
      </c>
      <c r="BG117" s="187">
        <f>SUM(BG114:BG116)</f>
        <v>2726216.1062500002</v>
      </c>
      <c r="BH117" s="187">
        <f>SUM(BH114:BH116)</f>
        <v>3712108.6187500004</v>
      </c>
    </row>
    <row r="118" spans="2:60">
      <c r="B118" s="532"/>
      <c r="C118" s="532"/>
      <c r="D118" s="182" t="s">
        <v>112</v>
      </c>
      <c r="E118" s="183"/>
      <c r="F118" s="182"/>
      <c r="G118" s="182"/>
      <c r="H118" s="187">
        <f t="shared" ref="H118:AQ118" si="139">H117/H113</f>
        <v>10711.458333333334</v>
      </c>
      <c r="I118" s="187">
        <f t="shared" si="139"/>
        <v>10072.890625000002</v>
      </c>
      <c r="J118" s="187">
        <f t="shared" si="139"/>
        <v>10272.013888888891</v>
      </c>
      <c r="K118" s="187">
        <f t="shared" si="139"/>
        <v>10272.013888888891</v>
      </c>
      <c r="L118" s="187">
        <f t="shared" si="139"/>
        <v>9434.3229166666679</v>
      </c>
      <c r="M118" s="187">
        <f t="shared" si="139"/>
        <v>9621.2980769230762</v>
      </c>
      <c r="N118" s="187">
        <f t="shared" si="139"/>
        <v>9689.75</v>
      </c>
      <c r="O118" s="187">
        <f t="shared" si="139"/>
        <v>9689.75</v>
      </c>
      <c r="P118" s="187">
        <f t="shared" si="139"/>
        <v>9516.71875</v>
      </c>
      <c r="Q118" s="187">
        <f t="shared" si="139"/>
        <v>9538.5294117647063</v>
      </c>
      <c r="R118" s="187">
        <f t="shared" si="139"/>
        <v>9283.2638888888905</v>
      </c>
      <c r="S118" s="187">
        <f t="shared" si="139"/>
        <v>9283.2638888888905</v>
      </c>
      <c r="T118" s="187">
        <f t="shared" si="139"/>
        <v>9520.6217105263167</v>
      </c>
      <c r="U118" s="187">
        <f t="shared" si="139"/>
        <v>9390.5354166666675</v>
      </c>
      <c r="V118" s="187">
        <f t="shared" si="139"/>
        <v>9249.5315340909092</v>
      </c>
      <c r="W118" s="187">
        <f t="shared" si="139"/>
        <v>9169.7964673913048</v>
      </c>
      <c r="X118" s="187">
        <f t="shared" si="139"/>
        <v>9184.4575520833332</v>
      </c>
      <c r="Y118" s="187">
        <f t="shared" si="139"/>
        <v>9199.2888020833343</v>
      </c>
      <c r="Z118" s="187">
        <f t="shared" si="139"/>
        <v>9009.4139423076922</v>
      </c>
      <c r="AA118" s="187">
        <f t="shared" si="139"/>
        <v>8932.0745370370387</v>
      </c>
      <c r="AB118" s="187">
        <f t="shared" si="139"/>
        <v>8867.6750000000011</v>
      </c>
      <c r="AC118" s="187">
        <f t="shared" si="139"/>
        <v>8878.2687500000011</v>
      </c>
      <c r="AD118" s="187">
        <f t="shared" si="139"/>
        <v>8884.0892241379315</v>
      </c>
      <c r="AE118" s="187">
        <f t="shared" si="139"/>
        <v>8752.744583333335</v>
      </c>
      <c r="AF118" s="187">
        <f t="shared" si="139"/>
        <v>8764.6095833333347</v>
      </c>
      <c r="AG118" s="187">
        <f t="shared" si="139"/>
        <v>8816.1415322580651</v>
      </c>
      <c r="AH118" s="187">
        <f t="shared" si="139"/>
        <v>8731.5894531249996</v>
      </c>
      <c r="AI118" s="187">
        <f t="shared" si="139"/>
        <v>8743.3964015151523</v>
      </c>
      <c r="AJ118" s="187">
        <f t="shared" si="139"/>
        <v>8731.651249999999</v>
      </c>
      <c r="AK118" s="187">
        <f t="shared" si="139"/>
        <v>8731.651249999999</v>
      </c>
      <c r="AL118" s="187">
        <f t="shared" si="139"/>
        <v>8692.0737847222244</v>
      </c>
      <c r="AM118" s="187">
        <f t="shared" si="139"/>
        <v>8676.5484797297286</v>
      </c>
      <c r="AN118" s="187">
        <f t="shared" si="139"/>
        <v>8617.209775641024</v>
      </c>
      <c r="AO118" s="187">
        <f t="shared" si="139"/>
        <v>8550.0920312499984</v>
      </c>
      <c r="AP118" s="187">
        <f t="shared" si="139"/>
        <v>8556.7660937499986</v>
      </c>
      <c r="AQ118" s="187">
        <f t="shared" si="139"/>
        <v>8560.4739062499975</v>
      </c>
      <c r="AR118" s="17"/>
      <c r="AS118" s="187">
        <f t="shared" ref="AS118:BD118" si="140">AS117/AS113</f>
        <v>26366.666666666668</v>
      </c>
      <c r="AT118" s="187">
        <f t="shared" si="140"/>
        <v>25441.298076923078</v>
      </c>
      <c r="AU118" s="187">
        <f t="shared" si="140"/>
        <v>27684.999999999996</v>
      </c>
      <c r="AV118" s="187">
        <f t="shared" si="140"/>
        <v>27575.138888888887</v>
      </c>
      <c r="AW118" s="187">
        <f t="shared" si="140"/>
        <v>26435.579545454544</v>
      </c>
      <c r="AX118" s="187">
        <f t="shared" si="140"/>
        <v>27171.467968749999</v>
      </c>
      <c r="AY118" s="187">
        <f t="shared" si="140"/>
        <v>25846.631250000002</v>
      </c>
      <c r="AZ118" s="187">
        <f t="shared" si="140"/>
        <v>25627.081666666665</v>
      </c>
      <c r="BA118" s="187">
        <f t="shared" si="140"/>
        <v>25489.048046874996</v>
      </c>
      <c r="BB118" s="187">
        <f t="shared" si="140"/>
        <v>25707.076250000002</v>
      </c>
      <c r="BC118" s="187">
        <f t="shared" si="140"/>
        <v>24872.259775641029</v>
      </c>
      <c r="BD118" s="187">
        <f t="shared" si="140"/>
        <v>25667.33203125</v>
      </c>
      <c r="BE118" s="17"/>
      <c r="BF118" s="187">
        <f>BF117/BF113</f>
        <v>83741.631944444453</v>
      </c>
      <c r="BG118" s="187">
        <f>BG117/BG113</f>
        <v>90873.870208333334</v>
      </c>
      <c r="BH118" s="187">
        <f>BH117/BH113</f>
        <v>92802.715468750015</v>
      </c>
    </row>
    <row r="119" spans="2:60">
      <c r="BA119" s="147"/>
      <c r="BB119" s="147"/>
      <c r="BC119" s="147"/>
      <c r="BD119" s="147"/>
      <c r="BF119" s="149"/>
      <c r="BG119" s="149"/>
      <c r="BH119" s="149"/>
    </row>
    <row r="120" spans="2:60">
      <c r="BA120" s="147"/>
      <c r="BB120" s="147"/>
      <c r="BC120" s="147"/>
      <c r="BD120" s="147"/>
      <c r="BF120" s="149"/>
      <c r="BG120" s="149"/>
      <c r="BH120" s="149"/>
    </row>
    <row r="121" spans="2:60">
      <c r="BA121" s="147"/>
      <c r="BB121" s="147"/>
      <c r="BC121" s="147"/>
      <c r="BD121" s="147"/>
      <c r="BF121" s="149"/>
      <c r="BG121" s="149"/>
      <c r="BH121" s="149"/>
    </row>
    <row r="122" spans="2:60">
      <c r="BA122" s="147"/>
      <c r="BB122" s="147"/>
      <c r="BC122" s="147"/>
      <c r="BD122" s="147"/>
      <c r="BF122" s="149"/>
      <c r="BG122" s="149"/>
      <c r="BH122" s="149"/>
    </row>
    <row r="123" spans="2:60">
      <c r="B123" s="530" t="s">
        <v>111</v>
      </c>
      <c r="C123" s="530"/>
      <c r="D123" s="185" t="str">
        <f>"" &amp;B10</f>
        <v>SALES</v>
      </c>
      <c r="E123" s="186"/>
      <c r="F123" s="185"/>
      <c r="G123" s="185"/>
      <c r="H123" s="185">
        <f t="shared" ref="H123:AQ123" si="141">H27</f>
        <v>1</v>
      </c>
      <c r="I123" s="185">
        <f t="shared" si="141"/>
        <v>3</v>
      </c>
      <c r="J123" s="185">
        <f t="shared" si="141"/>
        <v>3</v>
      </c>
      <c r="K123" s="185">
        <f t="shared" si="141"/>
        <v>3</v>
      </c>
      <c r="L123" s="185">
        <f t="shared" si="141"/>
        <v>4</v>
      </c>
      <c r="M123" s="185">
        <f t="shared" si="141"/>
        <v>5</v>
      </c>
      <c r="N123" s="185">
        <f t="shared" si="141"/>
        <v>5</v>
      </c>
      <c r="O123" s="185">
        <f t="shared" si="141"/>
        <v>5</v>
      </c>
      <c r="P123" s="185">
        <f t="shared" si="141"/>
        <v>5</v>
      </c>
      <c r="Q123" s="185">
        <f t="shared" si="141"/>
        <v>5</v>
      </c>
      <c r="R123" s="185">
        <f t="shared" si="141"/>
        <v>6</v>
      </c>
      <c r="S123" s="185">
        <f t="shared" si="141"/>
        <v>6</v>
      </c>
      <c r="T123" s="185">
        <f t="shared" si="141"/>
        <v>6</v>
      </c>
      <c r="U123" s="185">
        <f t="shared" si="141"/>
        <v>6</v>
      </c>
      <c r="V123" s="185">
        <f t="shared" si="141"/>
        <v>6</v>
      </c>
      <c r="W123" s="185">
        <f t="shared" si="141"/>
        <v>7</v>
      </c>
      <c r="X123" s="185">
        <f t="shared" si="141"/>
        <v>7</v>
      </c>
      <c r="Y123" s="185">
        <f t="shared" si="141"/>
        <v>7</v>
      </c>
      <c r="Z123" s="185">
        <f t="shared" si="141"/>
        <v>8</v>
      </c>
      <c r="AA123" s="185">
        <f t="shared" si="141"/>
        <v>8</v>
      </c>
      <c r="AB123" s="185">
        <f t="shared" si="141"/>
        <v>8</v>
      </c>
      <c r="AC123" s="185">
        <f t="shared" si="141"/>
        <v>8</v>
      </c>
      <c r="AD123" s="185">
        <f t="shared" si="141"/>
        <v>8</v>
      </c>
      <c r="AE123" s="185">
        <f t="shared" si="141"/>
        <v>9</v>
      </c>
      <c r="AF123" s="185">
        <f t="shared" si="141"/>
        <v>9</v>
      </c>
      <c r="AG123" s="185">
        <f t="shared" si="141"/>
        <v>9</v>
      </c>
      <c r="AH123" s="185">
        <f t="shared" si="141"/>
        <v>9</v>
      </c>
      <c r="AI123" s="185">
        <f t="shared" si="141"/>
        <v>10</v>
      </c>
      <c r="AJ123" s="185">
        <f t="shared" si="141"/>
        <v>11</v>
      </c>
      <c r="AK123" s="185">
        <f t="shared" si="141"/>
        <v>11</v>
      </c>
      <c r="AL123" s="185">
        <f t="shared" si="141"/>
        <v>11</v>
      </c>
      <c r="AM123" s="185">
        <f t="shared" si="141"/>
        <v>11</v>
      </c>
      <c r="AN123" s="185">
        <f t="shared" si="141"/>
        <v>12</v>
      </c>
      <c r="AO123" s="185">
        <f t="shared" si="141"/>
        <v>12</v>
      </c>
      <c r="AP123" s="185">
        <f t="shared" si="141"/>
        <v>12</v>
      </c>
      <c r="AQ123" s="185">
        <f t="shared" si="141"/>
        <v>12</v>
      </c>
      <c r="AS123" s="185">
        <f t="shared" ref="AS123:BD123" si="142">AS27</f>
        <v>3</v>
      </c>
      <c r="AT123" s="185">
        <f t="shared" si="142"/>
        <v>5</v>
      </c>
      <c r="AU123" s="185">
        <f t="shared" si="142"/>
        <v>5</v>
      </c>
      <c r="AV123" s="185">
        <f t="shared" si="142"/>
        <v>6</v>
      </c>
      <c r="AW123" s="185">
        <f t="shared" si="142"/>
        <v>6</v>
      </c>
      <c r="AX123" s="185">
        <f t="shared" si="142"/>
        <v>7</v>
      </c>
      <c r="AY123" s="185">
        <f t="shared" si="142"/>
        <v>8</v>
      </c>
      <c r="AZ123" s="185">
        <f t="shared" si="142"/>
        <v>9</v>
      </c>
      <c r="BA123" s="185">
        <f t="shared" si="142"/>
        <v>9</v>
      </c>
      <c r="BB123" s="185">
        <f t="shared" si="142"/>
        <v>11</v>
      </c>
      <c r="BC123" s="185">
        <f t="shared" si="142"/>
        <v>12</v>
      </c>
      <c r="BD123" s="184">
        <f t="shared" si="142"/>
        <v>12</v>
      </c>
      <c r="BF123" s="184">
        <f>BF27</f>
        <v>6</v>
      </c>
      <c r="BG123" s="184">
        <f>BG27</f>
        <v>9</v>
      </c>
      <c r="BH123" s="184">
        <f>BH27</f>
        <v>12</v>
      </c>
    </row>
    <row r="124" spans="2:60">
      <c r="B124" s="531"/>
      <c r="C124" s="531"/>
      <c r="D124" s="21" t="str">
        <f>""&amp;B35</f>
        <v>MARKETING</v>
      </c>
      <c r="E124" s="81"/>
      <c r="F124" s="21"/>
      <c r="G124" s="21"/>
      <c r="H124" s="21">
        <f t="shared" ref="H124:AQ124" si="143">H52</f>
        <v>0</v>
      </c>
      <c r="I124" s="21">
        <f t="shared" si="143"/>
        <v>0</v>
      </c>
      <c r="J124" s="21">
        <f t="shared" si="143"/>
        <v>1</v>
      </c>
      <c r="K124" s="21">
        <f t="shared" si="143"/>
        <v>1</v>
      </c>
      <c r="L124" s="21">
        <f t="shared" si="143"/>
        <v>1</v>
      </c>
      <c r="M124" s="21">
        <f t="shared" si="143"/>
        <v>1</v>
      </c>
      <c r="N124" s="21">
        <f t="shared" si="143"/>
        <v>2</v>
      </c>
      <c r="O124" s="21">
        <f t="shared" si="143"/>
        <v>2</v>
      </c>
      <c r="P124" s="21">
        <f t="shared" si="143"/>
        <v>3</v>
      </c>
      <c r="Q124" s="21">
        <f t="shared" si="143"/>
        <v>3</v>
      </c>
      <c r="R124" s="21">
        <f t="shared" si="143"/>
        <v>3</v>
      </c>
      <c r="S124" s="21">
        <f t="shared" si="143"/>
        <v>3</v>
      </c>
      <c r="T124" s="21">
        <f t="shared" si="143"/>
        <v>3</v>
      </c>
      <c r="U124" s="21">
        <f t="shared" si="143"/>
        <v>4</v>
      </c>
      <c r="V124" s="21">
        <f t="shared" si="143"/>
        <v>4</v>
      </c>
      <c r="W124" s="21">
        <f t="shared" si="143"/>
        <v>4</v>
      </c>
      <c r="X124" s="21">
        <f t="shared" si="143"/>
        <v>4</v>
      </c>
      <c r="Y124" s="21">
        <f t="shared" si="143"/>
        <v>4</v>
      </c>
      <c r="Z124" s="21">
        <f t="shared" si="143"/>
        <v>4</v>
      </c>
      <c r="AA124" s="21">
        <f t="shared" si="143"/>
        <v>5</v>
      </c>
      <c r="AB124" s="21">
        <f t="shared" si="143"/>
        <v>6</v>
      </c>
      <c r="AC124" s="21">
        <f t="shared" si="143"/>
        <v>6</v>
      </c>
      <c r="AD124" s="21">
        <f t="shared" si="143"/>
        <v>6</v>
      </c>
      <c r="AE124" s="21">
        <f t="shared" si="143"/>
        <v>6</v>
      </c>
      <c r="AF124" s="21">
        <f t="shared" si="143"/>
        <v>6</v>
      </c>
      <c r="AG124" s="21">
        <f t="shared" si="143"/>
        <v>6</v>
      </c>
      <c r="AH124" s="21">
        <f t="shared" si="143"/>
        <v>7</v>
      </c>
      <c r="AI124" s="21">
        <f t="shared" si="143"/>
        <v>7</v>
      </c>
      <c r="AJ124" s="21">
        <f t="shared" si="143"/>
        <v>7</v>
      </c>
      <c r="AK124" s="21">
        <f t="shared" si="143"/>
        <v>7</v>
      </c>
      <c r="AL124" s="21">
        <f t="shared" si="143"/>
        <v>7</v>
      </c>
      <c r="AM124" s="21">
        <f t="shared" si="143"/>
        <v>7</v>
      </c>
      <c r="AN124" s="21">
        <f t="shared" si="143"/>
        <v>8</v>
      </c>
      <c r="AO124" s="21">
        <f t="shared" si="143"/>
        <v>8</v>
      </c>
      <c r="AP124" s="21">
        <f t="shared" si="143"/>
        <v>8</v>
      </c>
      <c r="AQ124" s="21">
        <f t="shared" si="143"/>
        <v>8</v>
      </c>
      <c r="AS124" s="21">
        <f t="shared" ref="AS124:BD124" si="144">AS52</f>
        <v>1</v>
      </c>
      <c r="AT124" s="21">
        <f t="shared" si="144"/>
        <v>1</v>
      </c>
      <c r="AU124" s="21">
        <f t="shared" si="144"/>
        <v>3</v>
      </c>
      <c r="AV124" s="21">
        <f t="shared" si="144"/>
        <v>3</v>
      </c>
      <c r="AW124" s="21">
        <f t="shared" si="144"/>
        <v>4</v>
      </c>
      <c r="AX124" s="21">
        <f t="shared" si="144"/>
        <v>4</v>
      </c>
      <c r="AY124" s="21">
        <f t="shared" si="144"/>
        <v>6</v>
      </c>
      <c r="AZ124" s="21">
        <f t="shared" si="144"/>
        <v>6</v>
      </c>
      <c r="BA124" s="21">
        <f t="shared" si="144"/>
        <v>7</v>
      </c>
      <c r="BB124" s="21">
        <f t="shared" si="144"/>
        <v>7</v>
      </c>
      <c r="BC124" s="21">
        <f t="shared" si="144"/>
        <v>8</v>
      </c>
      <c r="BD124" s="24">
        <f t="shared" si="144"/>
        <v>8</v>
      </c>
      <c r="BF124" s="24">
        <f>BF52</f>
        <v>3</v>
      </c>
      <c r="BG124" s="24">
        <f>BG52</f>
        <v>6</v>
      </c>
      <c r="BH124" s="24">
        <f>BH52</f>
        <v>8</v>
      </c>
    </row>
    <row r="125" spans="2:60">
      <c r="B125" s="531"/>
      <c r="C125" s="531"/>
      <c r="D125" s="21" t="str">
        <f>""&amp;B60</f>
        <v>R&amp;D</v>
      </c>
      <c r="E125" s="81"/>
      <c r="F125" s="21"/>
      <c r="G125" s="21"/>
      <c r="H125" s="21">
        <f t="shared" ref="H125:AQ125" si="145">H79</f>
        <v>2</v>
      </c>
      <c r="I125" s="21">
        <f t="shared" si="145"/>
        <v>2</v>
      </c>
      <c r="J125" s="21">
        <f t="shared" si="145"/>
        <v>2</v>
      </c>
      <c r="K125" s="21">
        <f t="shared" si="145"/>
        <v>2</v>
      </c>
      <c r="L125" s="21">
        <f t="shared" si="145"/>
        <v>3</v>
      </c>
      <c r="M125" s="21">
        <f t="shared" si="145"/>
        <v>3</v>
      </c>
      <c r="N125" s="21">
        <f t="shared" si="145"/>
        <v>4</v>
      </c>
      <c r="O125" s="21">
        <f t="shared" si="145"/>
        <v>4</v>
      </c>
      <c r="P125" s="21">
        <f t="shared" si="145"/>
        <v>4</v>
      </c>
      <c r="Q125" s="21">
        <f t="shared" si="145"/>
        <v>5</v>
      </c>
      <c r="R125" s="21">
        <f t="shared" si="145"/>
        <v>5</v>
      </c>
      <c r="S125" s="21">
        <f t="shared" si="145"/>
        <v>5</v>
      </c>
      <c r="T125" s="21">
        <f t="shared" si="145"/>
        <v>5</v>
      </c>
      <c r="U125" s="21">
        <f t="shared" si="145"/>
        <v>6</v>
      </c>
      <c r="V125" s="21">
        <f t="shared" si="145"/>
        <v>7</v>
      </c>
      <c r="W125" s="21">
        <f t="shared" si="145"/>
        <v>7</v>
      </c>
      <c r="X125" s="21">
        <f t="shared" si="145"/>
        <v>8</v>
      </c>
      <c r="Y125" s="21">
        <f t="shared" si="145"/>
        <v>8</v>
      </c>
      <c r="Z125" s="21">
        <f t="shared" si="145"/>
        <v>8</v>
      </c>
      <c r="AA125" s="21">
        <f t="shared" si="145"/>
        <v>8</v>
      </c>
      <c r="AB125" s="21">
        <f t="shared" si="145"/>
        <v>8</v>
      </c>
      <c r="AC125" s="21">
        <f t="shared" si="145"/>
        <v>8</v>
      </c>
      <c r="AD125" s="21">
        <f t="shared" si="145"/>
        <v>9</v>
      </c>
      <c r="AE125" s="21">
        <f t="shared" si="145"/>
        <v>9</v>
      </c>
      <c r="AF125" s="21">
        <f t="shared" si="145"/>
        <v>9</v>
      </c>
      <c r="AG125" s="21">
        <f t="shared" si="145"/>
        <v>10</v>
      </c>
      <c r="AH125" s="21">
        <f t="shared" si="145"/>
        <v>10</v>
      </c>
      <c r="AI125" s="21">
        <f t="shared" si="145"/>
        <v>10</v>
      </c>
      <c r="AJ125" s="21">
        <f t="shared" si="145"/>
        <v>11</v>
      </c>
      <c r="AK125" s="21">
        <f t="shared" si="145"/>
        <v>11</v>
      </c>
      <c r="AL125" s="21">
        <f t="shared" si="145"/>
        <v>11</v>
      </c>
      <c r="AM125" s="21">
        <f t="shared" si="145"/>
        <v>12</v>
      </c>
      <c r="AN125" s="21">
        <f t="shared" si="145"/>
        <v>12</v>
      </c>
      <c r="AO125" s="21">
        <f t="shared" si="145"/>
        <v>13</v>
      </c>
      <c r="AP125" s="21">
        <f t="shared" si="145"/>
        <v>13</v>
      </c>
      <c r="AQ125" s="21">
        <f t="shared" si="145"/>
        <v>13</v>
      </c>
      <c r="AS125" s="21">
        <f t="shared" ref="AS125:BD125" si="146">AS79</f>
        <v>2</v>
      </c>
      <c r="AT125" s="21">
        <f t="shared" si="146"/>
        <v>3</v>
      </c>
      <c r="AU125" s="21">
        <f t="shared" si="146"/>
        <v>4</v>
      </c>
      <c r="AV125" s="21">
        <f t="shared" si="146"/>
        <v>5</v>
      </c>
      <c r="AW125" s="21">
        <f t="shared" si="146"/>
        <v>7</v>
      </c>
      <c r="AX125" s="21">
        <f t="shared" si="146"/>
        <v>8</v>
      </c>
      <c r="AY125" s="21">
        <f t="shared" si="146"/>
        <v>8</v>
      </c>
      <c r="AZ125" s="21">
        <f t="shared" si="146"/>
        <v>9</v>
      </c>
      <c r="BA125" s="21">
        <f t="shared" si="146"/>
        <v>10</v>
      </c>
      <c r="BB125" s="21">
        <f t="shared" si="146"/>
        <v>11</v>
      </c>
      <c r="BC125" s="21">
        <f t="shared" si="146"/>
        <v>12</v>
      </c>
      <c r="BD125" s="24">
        <f t="shared" si="146"/>
        <v>13</v>
      </c>
      <c r="BF125" s="24">
        <f>BF79</f>
        <v>5</v>
      </c>
      <c r="BG125" s="24">
        <f>BG79</f>
        <v>9</v>
      </c>
      <c r="BH125" s="24">
        <f>BH79</f>
        <v>13</v>
      </c>
    </row>
    <row r="126" spans="2:60">
      <c r="B126" s="531"/>
      <c r="C126" s="531"/>
      <c r="D126" s="21" t="str">
        <f>""&amp;B87</f>
        <v>G&amp;A</v>
      </c>
      <c r="E126" s="81"/>
      <c r="F126" s="21"/>
      <c r="G126" s="21"/>
      <c r="H126" s="21">
        <f t="shared" ref="H126:AQ126" si="147">H104</f>
        <v>3</v>
      </c>
      <c r="I126" s="21">
        <f t="shared" si="147"/>
        <v>3</v>
      </c>
      <c r="J126" s="21">
        <f t="shared" si="147"/>
        <v>3</v>
      </c>
      <c r="K126" s="21">
        <f t="shared" si="147"/>
        <v>3</v>
      </c>
      <c r="L126" s="21">
        <f t="shared" si="147"/>
        <v>4</v>
      </c>
      <c r="M126" s="21">
        <f t="shared" si="147"/>
        <v>4</v>
      </c>
      <c r="N126" s="21">
        <f t="shared" si="147"/>
        <v>4</v>
      </c>
      <c r="O126" s="21">
        <f t="shared" si="147"/>
        <v>4</v>
      </c>
      <c r="P126" s="21">
        <f t="shared" si="147"/>
        <v>4</v>
      </c>
      <c r="Q126" s="21">
        <f t="shared" si="147"/>
        <v>4</v>
      </c>
      <c r="R126" s="21">
        <f t="shared" si="147"/>
        <v>4</v>
      </c>
      <c r="S126" s="21">
        <f t="shared" si="147"/>
        <v>4</v>
      </c>
      <c r="T126" s="21">
        <f t="shared" si="147"/>
        <v>5</v>
      </c>
      <c r="U126" s="21">
        <f t="shared" si="147"/>
        <v>5</v>
      </c>
      <c r="V126" s="21">
        <f t="shared" si="147"/>
        <v>5</v>
      </c>
      <c r="W126" s="21">
        <f t="shared" si="147"/>
        <v>5</v>
      </c>
      <c r="X126" s="21">
        <f t="shared" si="147"/>
        <v>5</v>
      </c>
      <c r="Y126" s="21">
        <f t="shared" si="147"/>
        <v>5</v>
      </c>
      <c r="Z126" s="21">
        <f t="shared" si="147"/>
        <v>6</v>
      </c>
      <c r="AA126" s="21">
        <f t="shared" si="147"/>
        <v>6</v>
      </c>
      <c r="AB126" s="21">
        <f t="shared" si="147"/>
        <v>6</v>
      </c>
      <c r="AC126" s="21">
        <f t="shared" si="147"/>
        <v>6</v>
      </c>
      <c r="AD126" s="21">
        <f t="shared" si="147"/>
        <v>6</v>
      </c>
      <c r="AE126" s="21">
        <f t="shared" si="147"/>
        <v>6</v>
      </c>
      <c r="AF126" s="21">
        <f t="shared" si="147"/>
        <v>6</v>
      </c>
      <c r="AG126" s="21">
        <f t="shared" si="147"/>
        <v>6</v>
      </c>
      <c r="AH126" s="21">
        <f t="shared" si="147"/>
        <v>6</v>
      </c>
      <c r="AI126" s="21">
        <f t="shared" si="147"/>
        <v>6</v>
      </c>
      <c r="AJ126" s="21">
        <f t="shared" si="147"/>
        <v>6</v>
      </c>
      <c r="AK126" s="21">
        <f t="shared" si="147"/>
        <v>6</v>
      </c>
      <c r="AL126" s="21">
        <f t="shared" si="147"/>
        <v>7</v>
      </c>
      <c r="AM126" s="21">
        <f t="shared" si="147"/>
        <v>7</v>
      </c>
      <c r="AN126" s="21">
        <f t="shared" si="147"/>
        <v>7</v>
      </c>
      <c r="AO126" s="21">
        <f t="shared" si="147"/>
        <v>7</v>
      </c>
      <c r="AP126" s="21">
        <f t="shared" si="147"/>
        <v>7</v>
      </c>
      <c r="AQ126" s="21">
        <f t="shared" si="147"/>
        <v>7</v>
      </c>
      <c r="AS126" s="21">
        <f t="shared" ref="AS126:BD126" si="148">AS104</f>
        <v>3</v>
      </c>
      <c r="AT126" s="21">
        <f t="shared" si="148"/>
        <v>4</v>
      </c>
      <c r="AU126" s="21">
        <f t="shared" si="148"/>
        <v>4</v>
      </c>
      <c r="AV126" s="21">
        <f t="shared" si="148"/>
        <v>4</v>
      </c>
      <c r="AW126" s="21">
        <f t="shared" si="148"/>
        <v>5</v>
      </c>
      <c r="AX126" s="21">
        <f t="shared" si="148"/>
        <v>5</v>
      </c>
      <c r="AY126" s="21">
        <f t="shared" si="148"/>
        <v>6</v>
      </c>
      <c r="AZ126" s="21">
        <f t="shared" si="148"/>
        <v>6</v>
      </c>
      <c r="BA126" s="21">
        <f t="shared" si="148"/>
        <v>6</v>
      </c>
      <c r="BB126" s="21">
        <f t="shared" si="148"/>
        <v>6</v>
      </c>
      <c r="BC126" s="21">
        <f t="shared" si="148"/>
        <v>7</v>
      </c>
      <c r="BD126" s="24">
        <f t="shared" si="148"/>
        <v>7</v>
      </c>
      <c r="BF126" s="24">
        <f>BF104</f>
        <v>4</v>
      </c>
      <c r="BG126" s="24">
        <f>BG104</f>
        <v>6</v>
      </c>
      <c r="BH126" s="24">
        <f>BH104</f>
        <v>7</v>
      </c>
    </row>
    <row r="127" spans="2:60">
      <c r="B127" s="531"/>
      <c r="C127" s="531"/>
      <c r="D127" s="182" t="s">
        <v>110</v>
      </c>
      <c r="E127" s="183"/>
      <c r="F127" s="182"/>
      <c r="G127" s="182"/>
      <c r="H127" s="182">
        <f t="shared" ref="H127:AQ127" si="149">SUM(H123:H126)</f>
        <v>6</v>
      </c>
      <c r="I127" s="182">
        <f t="shared" si="149"/>
        <v>8</v>
      </c>
      <c r="J127" s="182">
        <f t="shared" si="149"/>
        <v>9</v>
      </c>
      <c r="K127" s="182">
        <f t="shared" si="149"/>
        <v>9</v>
      </c>
      <c r="L127" s="182">
        <f t="shared" si="149"/>
        <v>12</v>
      </c>
      <c r="M127" s="182">
        <f t="shared" si="149"/>
        <v>13</v>
      </c>
      <c r="N127" s="182">
        <f t="shared" si="149"/>
        <v>15</v>
      </c>
      <c r="O127" s="182">
        <f t="shared" si="149"/>
        <v>15</v>
      </c>
      <c r="P127" s="182">
        <f t="shared" si="149"/>
        <v>16</v>
      </c>
      <c r="Q127" s="182">
        <f t="shared" si="149"/>
        <v>17</v>
      </c>
      <c r="R127" s="182">
        <f t="shared" si="149"/>
        <v>18</v>
      </c>
      <c r="S127" s="182">
        <f t="shared" si="149"/>
        <v>18</v>
      </c>
      <c r="T127" s="182">
        <f t="shared" si="149"/>
        <v>19</v>
      </c>
      <c r="U127" s="182">
        <f t="shared" si="149"/>
        <v>21</v>
      </c>
      <c r="V127" s="182">
        <f t="shared" si="149"/>
        <v>22</v>
      </c>
      <c r="W127" s="182">
        <f t="shared" si="149"/>
        <v>23</v>
      </c>
      <c r="X127" s="182">
        <f t="shared" si="149"/>
        <v>24</v>
      </c>
      <c r="Y127" s="182">
        <f t="shared" si="149"/>
        <v>24</v>
      </c>
      <c r="Z127" s="182">
        <f t="shared" si="149"/>
        <v>26</v>
      </c>
      <c r="AA127" s="182">
        <f t="shared" si="149"/>
        <v>27</v>
      </c>
      <c r="AB127" s="182">
        <f t="shared" si="149"/>
        <v>28</v>
      </c>
      <c r="AC127" s="182">
        <f t="shared" si="149"/>
        <v>28</v>
      </c>
      <c r="AD127" s="182">
        <f t="shared" si="149"/>
        <v>29</v>
      </c>
      <c r="AE127" s="182">
        <f t="shared" si="149"/>
        <v>30</v>
      </c>
      <c r="AF127" s="182">
        <f t="shared" si="149"/>
        <v>30</v>
      </c>
      <c r="AG127" s="182">
        <f t="shared" si="149"/>
        <v>31</v>
      </c>
      <c r="AH127" s="182">
        <f t="shared" si="149"/>
        <v>32</v>
      </c>
      <c r="AI127" s="182">
        <f t="shared" si="149"/>
        <v>33</v>
      </c>
      <c r="AJ127" s="182">
        <f t="shared" si="149"/>
        <v>35</v>
      </c>
      <c r="AK127" s="182">
        <f t="shared" si="149"/>
        <v>35</v>
      </c>
      <c r="AL127" s="182">
        <f t="shared" si="149"/>
        <v>36</v>
      </c>
      <c r="AM127" s="182">
        <f t="shared" si="149"/>
        <v>37</v>
      </c>
      <c r="AN127" s="182">
        <f t="shared" si="149"/>
        <v>39</v>
      </c>
      <c r="AO127" s="182">
        <f t="shared" si="149"/>
        <v>40</v>
      </c>
      <c r="AP127" s="182">
        <f t="shared" si="149"/>
        <v>40</v>
      </c>
      <c r="AQ127" s="182">
        <f t="shared" si="149"/>
        <v>40</v>
      </c>
      <c r="AS127" s="182">
        <f t="shared" ref="AS127:BD127" si="150">SUM(AS123:AS126)</f>
        <v>9</v>
      </c>
      <c r="AT127" s="182">
        <f t="shared" si="150"/>
        <v>13</v>
      </c>
      <c r="AU127" s="182">
        <f t="shared" si="150"/>
        <v>16</v>
      </c>
      <c r="AV127" s="182">
        <f t="shared" si="150"/>
        <v>18</v>
      </c>
      <c r="AW127" s="182">
        <f t="shared" si="150"/>
        <v>22</v>
      </c>
      <c r="AX127" s="182">
        <f t="shared" si="150"/>
        <v>24</v>
      </c>
      <c r="AY127" s="182">
        <f t="shared" si="150"/>
        <v>28</v>
      </c>
      <c r="AZ127" s="182">
        <f t="shared" si="150"/>
        <v>30</v>
      </c>
      <c r="BA127" s="182">
        <f t="shared" si="150"/>
        <v>32</v>
      </c>
      <c r="BB127" s="182">
        <f t="shared" si="150"/>
        <v>35</v>
      </c>
      <c r="BC127" s="182">
        <f t="shared" si="150"/>
        <v>39</v>
      </c>
      <c r="BD127" s="181">
        <f t="shared" si="150"/>
        <v>40</v>
      </c>
      <c r="BF127" s="180">
        <f>SUM(BF123:BF126)</f>
        <v>18</v>
      </c>
      <c r="BG127" s="180">
        <f>SUM(BG123:BG126)</f>
        <v>30</v>
      </c>
      <c r="BH127" s="180">
        <f>SUM(BH123:BH126)</f>
        <v>40</v>
      </c>
    </row>
  </sheetData>
  <mergeCells count="6">
    <mergeCell ref="B123:C127"/>
    <mergeCell ref="B27:C32"/>
    <mergeCell ref="B52:C57"/>
    <mergeCell ref="B79:C84"/>
    <mergeCell ref="B104:C109"/>
    <mergeCell ref="B113:C118"/>
  </mergeCells>
  <pageMargins left="0.1" right="0.1" top="0.56999999999999995" bottom="0.51" header="0.34" footer="0.27"/>
  <pageSetup scale="55" orientation="landscape" horizontalDpi="4294967292" verticalDpi="4294967292" r:id="rId1"/>
  <headerFooter>
    <oddFooter>&amp;CCONFIDENTIAL</oddFooter>
  </headerFooter>
  <rowBreaks count="1" manualBreakCount="1">
    <brk id="86" min="1" max="30" man="1"/>
  </rowBreaks>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F82CC-75E9-45F4-8B1F-E7EF8F3A1B1B}">
  <dimension ref="B14:B40"/>
  <sheetViews>
    <sheetView zoomScaleNormal="100" workbookViewId="0"/>
  </sheetViews>
  <sheetFormatPr defaultColWidth="9.1796875" defaultRowHeight="13.5"/>
  <cols>
    <col min="1" max="1" width="1.54296875" style="509" customWidth="1"/>
    <col min="2" max="2" width="108.54296875" style="509" customWidth="1"/>
    <col min="3" max="16384" width="9.1796875" style="509"/>
  </cols>
  <sheetData>
    <row r="14" spans="2:2" ht="33.75" customHeight="1" thickBot="1">
      <c r="B14" s="508" t="s">
        <v>229</v>
      </c>
    </row>
    <row r="17" spans="2:2">
      <c r="B17" s="510" t="s">
        <v>223</v>
      </c>
    </row>
    <row r="18" spans="2:2">
      <c r="B18" s="511" t="s">
        <v>224</v>
      </c>
    </row>
    <row r="19" spans="2:2">
      <c r="B19" s="499" t="s">
        <v>225</v>
      </c>
    </row>
    <row r="21" spans="2:2">
      <c r="B21" s="509" t="s">
        <v>226</v>
      </c>
    </row>
    <row r="22" spans="2:2">
      <c r="B22" s="509" t="s">
        <v>227</v>
      </c>
    </row>
    <row r="24" spans="2:2">
      <c r="B24" s="512" t="s">
        <v>228</v>
      </c>
    </row>
    <row r="27" spans="2:2">
      <c r="B27" s="514" t="s">
        <v>236</v>
      </c>
    </row>
    <row r="28" spans="2:2">
      <c r="B28" s="519" t="s">
        <v>237</v>
      </c>
    </row>
    <row r="29" spans="2:2">
      <c r="B29" s="519" t="s">
        <v>238</v>
      </c>
    </row>
    <row r="30" spans="2:2">
      <c r="B30" s="519" t="s">
        <v>239</v>
      </c>
    </row>
    <row r="31" spans="2:2">
      <c r="B31" s="519" t="s">
        <v>240</v>
      </c>
    </row>
    <row r="32" spans="2:2">
      <c r="B32" s="519" t="s">
        <v>241</v>
      </c>
    </row>
    <row r="33" spans="2:2">
      <c r="B33" s="519" t="s">
        <v>242</v>
      </c>
    </row>
    <row r="34" spans="2:2">
      <c r="B34" s="519" t="s">
        <v>243</v>
      </c>
    </row>
    <row r="35" spans="2:2">
      <c r="B35" s="519" t="s">
        <v>244</v>
      </c>
    </row>
    <row r="36" spans="2:2">
      <c r="B36" s="514" t="s">
        <v>245</v>
      </c>
    </row>
    <row r="37" spans="2:2">
      <c r="B37" s="519" t="s">
        <v>246</v>
      </c>
    </row>
    <row r="38" spans="2:2">
      <c r="B38" s="519" t="s">
        <v>247</v>
      </c>
    </row>
    <row r="39" spans="2:2">
      <c r="B39" s="519" t="s">
        <v>248</v>
      </c>
    </row>
    <row r="40" spans="2:2">
      <c r="B40" s="51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autoPageBreaks="0"/>
  </sheetPr>
  <dimension ref="A1:BK184"/>
  <sheetViews>
    <sheetView showGridLines="0" zoomScale="90" zoomScaleNormal="90" workbookViewId="0">
      <pane xSplit="7" ySplit="4" topLeftCell="H5" activePane="bottomRight" state="frozen"/>
      <selection pane="topRight" activeCell="H1" sqref="H1"/>
      <selection pane="bottomLeft" activeCell="A7" sqref="A7"/>
      <selection pane="bottomRight" activeCell="H4" sqref="H4"/>
    </sheetView>
  </sheetViews>
  <sheetFormatPr defaultColWidth="12.54296875" defaultRowHeight="13"/>
  <cols>
    <col min="1" max="1" width="1.7265625" style="1" customWidth="1"/>
    <col min="2" max="2" width="20.26953125" style="1" customWidth="1"/>
    <col min="3" max="3" width="13.7265625" style="1" customWidth="1"/>
    <col min="4" max="4" width="10.54296875" style="1" customWidth="1"/>
    <col min="5" max="5" width="0.81640625" style="1" customWidth="1"/>
    <col min="6" max="6" width="0.81640625" style="4" customWidth="1"/>
    <col min="7" max="7" width="12.1796875" style="1" customWidth="1"/>
    <col min="8" max="8" width="13" style="3" customWidth="1"/>
    <col min="9" max="10" width="13" style="1" customWidth="1"/>
    <col min="11" max="11" width="13" style="2" customWidth="1"/>
    <col min="12" max="43" width="13" style="1" customWidth="1"/>
    <col min="44" max="44" width="1" style="1" customWidth="1"/>
    <col min="45" max="52" width="13" style="1" customWidth="1"/>
    <col min="53" max="53" width="15.1796875" style="1" bestFit="1" customWidth="1"/>
    <col min="54" max="55" width="13.81640625" style="1" bestFit="1" customWidth="1"/>
    <col min="56" max="56" width="14.453125" style="1" bestFit="1" customWidth="1"/>
    <col min="57" max="57" width="1.81640625" style="1" customWidth="1"/>
    <col min="58" max="59" width="15.1796875" style="1" bestFit="1" customWidth="1"/>
    <col min="60" max="60" width="14.453125" style="1" bestFit="1" customWidth="1"/>
    <col min="61" max="16384" width="12.54296875" style="1"/>
  </cols>
  <sheetData>
    <row r="1" spans="1:63" ht="18" thickBot="1">
      <c r="B1" s="129" t="s">
        <v>51</v>
      </c>
      <c r="C1" s="125"/>
      <c r="D1" s="125"/>
      <c r="E1" s="125"/>
      <c r="F1" s="128"/>
      <c r="G1" s="125"/>
      <c r="H1" s="127"/>
      <c r="I1" s="125"/>
      <c r="J1" s="125"/>
      <c r="K1" s="126"/>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K1" s="490"/>
    </row>
    <row r="2" spans="1:63" ht="20.25" customHeight="1">
      <c r="B2" s="527"/>
      <c r="C2" s="527"/>
      <c r="D2" s="527"/>
      <c r="H2" s="124" t="s">
        <v>50</v>
      </c>
      <c r="I2" s="122"/>
      <c r="J2" s="122"/>
      <c r="K2" s="123"/>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S2" s="528" t="s">
        <v>49</v>
      </c>
      <c r="AT2" s="528"/>
      <c r="AU2" s="528"/>
      <c r="AV2" s="528"/>
      <c r="AW2" s="528"/>
      <c r="AX2" s="528"/>
      <c r="AY2" s="528"/>
      <c r="AZ2" s="528"/>
      <c r="BA2" s="528"/>
      <c r="BB2" s="528"/>
      <c r="BC2" s="528"/>
      <c r="BD2" s="528"/>
      <c r="BF2" s="528" t="s">
        <v>48</v>
      </c>
      <c r="BG2" s="528"/>
      <c r="BH2" s="528"/>
      <c r="BK2" s="491"/>
    </row>
    <row r="3" spans="1:63" s="83" customFormat="1" ht="13.5" thickBot="1">
      <c r="A3" s="1"/>
      <c r="B3" s="121"/>
      <c r="C3" s="120"/>
      <c r="D3" s="120"/>
      <c r="E3" s="1"/>
      <c r="F3" s="4"/>
      <c r="G3" s="1"/>
      <c r="H3" s="119" t="str">
        <f t="shared" ref="H3:AQ3" si="0">"Q"&amp;CHOOSE(MONTH(H4),1,1,1,2,2,2,3,3,3,4,4,4)&amp;TEXT(H4,"yy")</f>
        <v>Q120</v>
      </c>
      <c r="I3" s="119" t="str">
        <f t="shared" si="0"/>
        <v>Q120</v>
      </c>
      <c r="J3" s="119" t="str">
        <f t="shared" si="0"/>
        <v>Q120</v>
      </c>
      <c r="K3" s="119" t="str">
        <f t="shared" si="0"/>
        <v>Q220</v>
      </c>
      <c r="L3" s="119" t="str">
        <f t="shared" si="0"/>
        <v>Q220</v>
      </c>
      <c r="M3" s="119" t="str">
        <f t="shared" si="0"/>
        <v>Q220</v>
      </c>
      <c r="N3" s="119" t="str">
        <f t="shared" si="0"/>
        <v>Q320</v>
      </c>
      <c r="O3" s="119" t="str">
        <f t="shared" si="0"/>
        <v>Q320</v>
      </c>
      <c r="P3" s="119" t="str">
        <f t="shared" si="0"/>
        <v>Q320</v>
      </c>
      <c r="Q3" s="119" t="str">
        <f t="shared" si="0"/>
        <v>Q420</v>
      </c>
      <c r="R3" s="119" t="str">
        <f t="shared" si="0"/>
        <v>Q420</v>
      </c>
      <c r="S3" s="119" t="str">
        <f t="shared" si="0"/>
        <v>Q420</v>
      </c>
      <c r="T3" s="119" t="str">
        <f t="shared" si="0"/>
        <v>Q121</v>
      </c>
      <c r="U3" s="119" t="str">
        <f t="shared" si="0"/>
        <v>Q121</v>
      </c>
      <c r="V3" s="119" t="str">
        <f t="shared" si="0"/>
        <v>Q121</v>
      </c>
      <c r="W3" s="119" t="str">
        <f t="shared" si="0"/>
        <v>Q221</v>
      </c>
      <c r="X3" s="119" t="str">
        <f t="shared" si="0"/>
        <v>Q221</v>
      </c>
      <c r="Y3" s="119" t="str">
        <f t="shared" si="0"/>
        <v>Q221</v>
      </c>
      <c r="Z3" s="119" t="str">
        <f t="shared" si="0"/>
        <v>Q321</v>
      </c>
      <c r="AA3" s="119" t="str">
        <f t="shared" si="0"/>
        <v>Q321</v>
      </c>
      <c r="AB3" s="119" t="str">
        <f t="shared" si="0"/>
        <v>Q321</v>
      </c>
      <c r="AC3" s="119" t="str">
        <f t="shared" si="0"/>
        <v>Q421</v>
      </c>
      <c r="AD3" s="119" t="str">
        <f t="shared" si="0"/>
        <v>Q421</v>
      </c>
      <c r="AE3" s="119" t="str">
        <f t="shared" si="0"/>
        <v>Q421</v>
      </c>
      <c r="AF3" s="119" t="str">
        <f t="shared" si="0"/>
        <v>Q122</v>
      </c>
      <c r="AG3" s="119" t="str">
        <f t="shared" si="0"/>
        <v>Q122</v>
      </c>
      <c r="AH3" s="119" t="str">
        <f t="shared" si="0"/>
        <v>Q122</v>
      </c>
      <c r="AI3" s="119" t="str">
        <f t="shared" si="0"/>
        <v>Q222</v>
      </c>
      <c r="AJ3" s="119" t="str">
        <f t="shared" si="0"/>
        <v>Q222</v>
      </c>
      <c r="AK3" s="119" t="str">
        <f t="shared" si="0"/>
        <v>Q222</v>
      </c>
      <c r="AL3" s="119" t="str">
        <f t="shared" si="0"/>
        <v>Q322</v>
      </c>
      <c r="AM3" s="119" t="str">
        <f t="shared" si="0"/>
        <v>Q322</v>
      </c>
      <c r="AN3" s="119" t="str">
        <f t="shared" si="0"/>
        <v>Q322</v>
      </c>
      <c r="AO3" s="119" t="str">
        <f t="shared" si="0"/>
        <v>Q422</v>
      </c>
      <c r="AP3" s="119" t="str">
        <f t="shared" si="0"/>
        <v>Q422</v>
      </c>
      <c r="AQ3" s="119" t="str">
        <f t="shared" si="0"/>
        <v>Q422</v>
      </c>
      <c r="AR3" s="1"/>
      <c r="AS3" s="118">
        <f>H4</f>
        <v>43831</v>
      </c>
      <c r="AT3" s="118">
        <f t="shared" ref="AT3:BD3" si="1">EOMONTH(AS3,3)</f>
        <v>43951</v>
      </c>
      <c r="AU3" s="118">
        <f t="shared" si="1"/>
        <v>44043</v>
      </c>
      <c r="AV3" s="118">
        <f t="shared" si="1"/>
        <v>44135</v>
      </c>
      <c r="AW3" s="118">
        <f t="shared" si="1"/>
        <v>44227</v>
      </c>
      <c r="AX3" s="118">
        <f t="shared" si="1"/>
        <v>44316</v>
      </c>
      <c r="AY3" s="118">
        <f t="shared" si="1"/>
        <v>44408</v>
      </c>
      <c r="AZ3" s="118">
        <f t="shared" si="1"/>
        <v>44500</v>
      </c>
      <c r="BA3" s="118">
        <f t="shared" si="1"/>
        <v>44592</v>
      </c>
      <c r="BB3" s="118">
        <f t="shared" si="1"/>
        <v>44681</v>
      </c>
      <c r="BC3" s="118">
        <f t="shared" si="1"/>
        <v>44773</v>
      </c>
      <c r="BD3" s="118">
        <f t="shared" si="1"/>
        <v>44865</v>
      </c>
      <c r="BE3" s="1"/>
      <c r="BF3" s="118">
        <f t="shared" ref="BF3:BH3" si="2">EOMONTH(BE3,3)</f>
        <v>121</v>
      </c>
      <c r="BG3" s="118">
        <f t="shared" si="2"/>
        <v>213</v>
      </c>
      <c r="BH3" s="118">
        <f t="shared" si="2"/>
        <v>305</v>
      </c>
      <c r="BK3" s="491"/>
    </row>
    <row r="4" spans="1:63" s="83" customFormat="1" ht="13.5" thickBot="1">
      <c r="A4" s="32" t="s">
        <v>0</v>
      </c>
      <c r="B4" s="117"/>
      <c r="C4" s="117"/>
      <c r="D4" s="117"/>
      <c r="E4" s="117"/>
      <c r="F4" s="117"/>
      <c r="G4" s="117"/>
      <c r="H4" s="500">
        <v>43831</v>
      </c>
      <c r="I4" s="116">
        <f t="shared" ref="I4:AQ4" si="3">EOMONTH(H4,1)</f>
        <v>43890</v>
      </c>
      <c r="J4" s="116">
        <f t="shared" si="3"/>
        <v>43921</v>
      </c>
      <c r="K4" s="116">
        <f t="shared" si="3"/>
        <v>43951</v>
      </c>
      <c r="L4" s="116">
        <f t="shared" si="3"/>
        <v>43982</v>
      </c>
      <c r="M4" s="116">
        <f t="shared" si="3"/>
        <v>44012</v>
      </c>
      <c r="N4" s="116">
        <f t="shared" si="3"/>
        <v>44043</v>
      </c>
      <c r="O4" s="116">
        <f t="shared" si="3"/>
        <v>44074</v>
      </c>
      <c r="P4" s="116">
        <f t="shared" si="3"/>
        <v>44104</v>
      </c>
      <c r="Q4" s="116">
        <f t="shared" si="3"/>
        <v>44135</v>
      </c>
      <c r="R4" s="116">
        <f t="shared" si="3"/>
        <v>44165</v>
      </c>
      <c r="S4" s="116">
        <f t="shared" si="3"/>
        <v>44196</v>
      </c>
      <c r="T4" s="116">
        <f t="shared" si="3"/>
        <v>44227</v>
      </c>
      <c r="U4" s="116">
        <f t="shared" si="3"/>
        <v>44255</v>
      </c>
      <c r="V4" s="116">
        <f t="shared" si="3"/>
        <v>44286</v>
      </c>
      <c r="W4" s="116">
        <f t="shared" si="3"/>
        <v>44316</v>
      </c>
      <c r="X4" s="116">
        <f t="shared" si="3"/>
        <v>44347</v>
      </c>
      <c r="Y4" s="116">
        <f t="shared" si="3"/>
        <v>44377</v>
      </c>
      <c r="Z4" s="116">
        <f t="shared" si="3"/>
        <v>44408</v>
      </c>
      <c r="AA4" s="116">
        <f t="shared" si="3"/>
        <v>44439</v>
      </c>
      <c r="AB4" s="116">
        <f t="shared" si="3"/>
        <v>44469</v>
      </c>
      <c r="AC4" s="116">
        <f t="shared" si="3"/>
        <v>44500</v>
      </c>
      <c r="AD4" s="116">
        <f t="shared" si="3"/>
        <v>44530</v>
      </c>
      <c r="AE4" s="116">
        <f t="shared" si="3"/>
        <v>44561</v>
      </c>
      <c r="AF4" s="116">
        <f t="shared" si="3"/>
        <v>44592</v>
      </c>
      <c r="AG4" s="116">
        <f t="shared" si="3"/>
        <v>44620</v>
      </c>
      <c r="AH4" s="116">
        <f t="shared" si="3"/>
        <v>44651</v>
      </c>
      <c r="AI4" s="116">
        <f t="shared" si="3"/>
        <v>44681</v>
      </c>
      <c r="AJ4" s="116">
        <f t="shared" si="3"/>
        <v>44712</v>
      </c>
      <c r="AK4" s="116">
        <f t="shared" si="3"/>
        <v>44742</v>
      </c>
      <c r="AL4" s="116">
        <f t="shared" si="3"/>
        <v>44773</v>
      </c>
      <c r="AM4" s="116">
        <f t="shared" si="3"/>
        <v>44804</v>
      </c>
      <c r="AN4" s="116">
        <f t="shared" si="3"/>
        <v>44834</v>
      </c>
      <c r="AO4" s="116">
        <f t="shared" si="3"/>
        <v>44865</v>
      </c>
      <c r="AP4" s="116">
        <f t="shared" si="3"/>
        <v>44895</v>
      </c>
      <c r="AQ4" s="116">
        <f t="shared" si="3"/>
        <v>44926</v>
      </c>
      <c r="AR4" s="1"/>
      <c r="AS4" s="115" t="str">
        <f t="shared" ref="AS4:BD4" si="4">"Q"&amp;CHOOSE(MONTH(AS3),1,1,1,2,2,2,3,3,3,4,4,4)&amp;TEXT(AS3,"yy")</f>
        <v>Q120</v>
      </c>
      <c r="AT4" s="115" t="str">
        <f t="shared" si="4"/>
        <v>Q220</v>
      </c>
      <c r="AU4" s="115" t="str">
        <f t="shared" si="4"/>
        <v>Q320</v>
      </c>
      <c r="AV4" s="115" t="str">
        <f t="shared" si="4"/>
        <v>Q420</v>
      </c>
      <c r="AW4" s="115" t="str">
        <f t="shared" si="4"/>
        <v>Q121</v>
      </c>
      <c r="AX4" s="115" t="str">
        <f t="shared" si="4"/>
        <v>Q221</v>
      </c>
      <c r="AY4" s="115" t="str">
        <f t="shared" si="4"/>
        <v>Q321</v>
      </c>
      <c r="AZ4" s="115" t="str">
        <f t="shared" si="4"/>
        <v>Q421</v>
      </c>
      <c r="BA4" s="115" t="str">
        <f t="shared" si="4"/>
        <v>Q122</v>
      </c>
      <c r="BB4" s="115" t="str">
        <f t="shared" si="4"/>
        <v>Q222</v>
      </c>
      <c r="BC4" s="115" t="str">
        <f t="shared" si="4"/>
        <v>Q322</v>
      </c>
      <c r="BD4" s="115" t="str">
        <f t="shared" si="4"/>
        <v>Q422</v>
      </c>
      <c r="BE4" s="1"/>
      <c r="BF4" s="114">
        <f>YEAR(H4)</f>
        <v>2020</v>
      </c>
      <c r="BG4" s="114">
        <f>YEAR(T4)</f>
        <v>2021</v>
      </c>
      <c r="BH4" s="114">
        <f>YEAR(AF4)</f>
        <v>2022</v>
      </c>
      <c r="BK4" s="491"/>
    </row>
    <row r="5" spans="1:63">
      <c r="A5" s="32"/>
      <c r="B5" s="83"/>
      <c r="C5" s="83"/>
      <c r="D5" s="83"/>
      <c r="E5" s="87"/>
      <c r="F5" s="87"/>
      <c r="G5" s="87"/>
      <c r="H5" s="88"/>
      <c r="I5" s="87"/>
      <c r="J5" s="87"/>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S5" s="85"/>
      <c r="AT5" s="85"/>
      <c r="AU5" s="85"/>
      <c r="AV5" s="85"/>
      <c r="AW5" s="85"/>
      <c r="AX5" s="85"/>
      <c r="AY5" s="85"/>
      <c r="AZ5" s="85"/>
      <c r="BA5" s="85"/>
      <c r="BB5" s="85"/>
      <c r="BC5" s="85"/>
      <c r="BD5" s="85"/>
      <c r="BF5" s="84"/>
      <c r="BG5" s="84"/>
      <c r="BH5" s="84"/>
    </row>
    <row r="6" spans="1:63" ht="13.5" thickBot="1">
      <c r="B6" s="31" t="s">
        <v>46</v>
      </c>
      <c r="C6" s="30"/>
      <c r="D6" s="29"/>
      <c r="AS6" s="23"/>
      <c r="AT6" s="23"/>
      <c r="AU6" s="23"/>
      <c r="AV6" s="23"/>
      <c r="AW6" s="23"/>
      <c r="AX6" s="23"/>
      <c r="AY6" s="23"/>
      <c r="AZ6" s="23"/>
      <c r="BA6" s="23"/>
      <c r="BB6" s="23"/>
      <c r="BC6" s="23"/>
      <c r="BD6" s="23"/>
      <c r="BF6" s="21"/>
      <c r="BG6" s="21"/>
      <c r="BH6" s="21"/>
    </row>
    <row r="7" spans="1:63" s="4" customFormat="1">
      <c r="A7" s="1"/>
      <c r="B7" s="1"/>
      <c r="C7" s="1"/>
      <c r="D7" s="1"/>
      <c r="E7" s="1"/>
      <c r="G7" s="1"/>
      <c r="H7" s="3"/>
      <c r="I7" s="1"/>
      <c r="J7" s="1"/>
      <c r="K7" s="2"/>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23"/>
      <c r="AT7" s="23"/>
      <c r="AU7" s="23"/>
      <c r="AV7" s="23"/>
      <c r="AW7" s="23"/>
      <c r="AX7" s="23"/>
      <c r="AY7" s="23"/>
      <c r="AZ7" s="23"/>
      <c r="BA7" s="23"/>
      <c r="BB7" s="23"/>
      <c r="BC7" s="23"/>
      <c r="BD7" s="23"/>
      <c r="BE7" s="1"/>
      <c r="BF7" s="21"/>
      <c r="BG7" s="21"/>
      <c r="BH7" s="21"/>
    </row>
    <row r="8" spans="1:63">
      <c r="A8" s="4"/>
      <c r="B8" s="113" t="s">
        <v>45</v>
      </c>
      <c r="C8" s="112"/>
      <c r="D8" s="112"/>
      <c r="E8" s="112"/>
      <c r="F8" s="112"/>
      <c r="G8" s="112"/>
      <c r="H8" s="106">
        <f>'SaaS Revenue'!I28</f>
        <v>0</v>
      </c>
      <c r="I8" s="106">
        <f>'SaaS Revenue'!J28</f>
        <v>0</v>
      </c>
      <c r="J8" s="106">
        <f>'SaaS Revenue'!K28</f>
        <v>8333.3333333333339</v>
      </c>
      <c r="K8" s="106">
        <f>'SaaS Revenue'!L28</f>
        <v>8333.3333333333339</v>
      </c>
      <c r="L8" s="106">
        <f>'SaaS Revenue'!M28</f>
        <v>16666.666666666668</v>
      </c>
      <c r="M8" s="106">
        <f>'SaaS Revenue'!N28</f>
        <v>16666.666666666668</v>
      </c>
      <c r="N8" s="106">
        <f>'SaaS Revenue'!O28</f>
        <v>25000</v>
      </c>
      <c r="O8" s="106">
        <f>'SaaS Revenue'!P28</f>
        <v>25000</v>
      </c>
      <c r="P8" s="106">
        <f>'SaaS Revenue'!Q28</f>
        <v>25000</v>
      </c>
      <c r="Q8" s="106">
        <f>'SaaS Revenue'!R28</f>
        <v>41666.666666666664</v>
      </c>
      <c r="R8" s="106">
        <f>'SaaS Revenue'!S28</f>
        <v>58333.333333333336</v>
      </c>
      <c r="S8" s="106">
        <f>'SaaS Revenue'!T28</f>
        <v>58333.333333333336</v>
      </c>
      <c r="T8" s="106">
        <f>'SaaS Revenue'!U28</f>
        <v>75000</v>
      </c>
      <c r="U8" s="106">
        <f>'SaaS Revenue'!V28</f>
        <v>75000</v>
      </c>
      <c r="V8" s="106">
        <f>'SaaS Revenue'!W28</f>
        <v>83333.333333333328</v>
      </c>
      <c r="W8" s="106">
        <f>'SaaS Revenue'!X28</f>
        <v>100000</v>
      </c>
      <c r="X8" s="106">
        <f>'SaaS Revenue'!Y28</f>
        <v>108333.33333333333</v>
      </c>
      <c r="Y8" s="106">
        <f>'SaaS Revenue'!Z28</f>
        <v>125000</v>
      </c>
      <c r="Z8" s="106">
        <f>'SaaS Revenue'!AA28</f>
        <v>141666.66666666666</v>
      </c>
      <c r="AA8" s="106">
        <f>'SaaS Revenue'!AB28</f>
        <v>158333.33333333334</v>
      </c>
      <c r="AB8" s="106">
        <f>'SaaS Revenue'!AC28</f>
        <v>183333.33333333334</v>
      </c>
      <c r="AC8" s="106">
        <f>'SaaS Revenue'!AD28</f>
        <v>200000</v>
      </c>
      <c r="AD8" s="106">
        <f>'SaaS Revenue'!AE28</f>
        <v>225000</v>
      </c>
      <c r="AE8" s="106">
        <f>'SaaS Revenue'!AF28</f>
        <v>241666.66666666666</v>
      </c>
      <c r="AF8" s="106">
        <f>'SaaS Revenue'!AG28</f>
        <v>266666.66666666669</v>
      </c>
      <c r="AG8" s="106">
        <f>'SaaS Revenue'!AH28</f>
        <v>291666.66666666669</v>
      </c>
      <c r="AH8" s="106">
        <f>'SaaS Revenue'!AI28</f>
        <v>325000</v>
      </c>
      <c r="AI8" s="106">
        <f>'SaaS Revenue'!AJ28</f>
        <v>350000</v>
      </c>
      <c r="AJ8" s="106">
        <f>'SaaS Revenue'!AK28</f>
        <v>383333.33333333331</v>
      </c>
      <c r="AK8" s="106">
        <f>'SaaS Revenue'!AL28</f>
        <v>408333.33333333331</v>
      </c>
      <c r="AL8" s="106">
        <f>'SaaS Revenue'!AM28</f>
        <v>433333.33333333331</v>
      </c>
      <c r="AM8" s="106">
        <f>'SaaS Revenue'!AN28</f>
        <v>475000</v>
      </c>
      <c r="AN8" s="106">
        <f>'SaaS Revenue'!AO28</f>
        <v>508333.33333333331</v>
      </c>
      <c r="AO8" s="106">
        <f>'SaaS Revenue'!AP28</f>
        <v>541666.66666666663</v>
      </c>
      <c r="AP8" s="106">
        <f>'SaaS Revenue'!AQ28</f>
        <v>575000</v>
      </c>
      <c r="AQ8" s="106">
        <f>'SaaS Revenue'!AR28</f>
        <v>616666.66666666663</v>
      </c>
      <c r="AR8" s="17"/>
      <c r="AS8" s="108">
        <f>SUM(H8:J8)</f>
        <v>8333.3333333333339</v>
      </c>
      <c r="AT8" s="108">
        <f>SUM(K8:M8)</f>
        <v>41666.666666666672</v>
      </c>
      <c r="AU8" s="108">
        <f>SUM(N8:P8)</f>
        <v>75000</v>
      </c>
      <c r="AV8" s="108">
        <f>SUM(Q8:S8)</f>
        <v>158333.33333333334</v>
      </c>
      <c r="AW8" s="108">
        <f>SUM(T8:V8)</f>
        <v>233333.33333333331</v>
      </c>
      <c r="AX8" s="108">
        <f>SUM(W8:Y8)</f>
        <v>333333.33333333331</v>
      </c>
      <c r="AY8" s="108">
        <f>SUM(Z8:AB8)</f>
        <v>483333.33333333337</v>
      </c>
      <c r="AZ8" s="108">
        <f>SUM(AC8:AE8)</f>
        <v>666666.66666666663</v>
      </c>
      <c r="BA8" s="108">
        <f>SUM(AF8:AH8)</f>
        <v>883333.33333333337</v>
      </c>
      <c r="BB8" s="108">
        <f>SUM(AI8:AK8)</f>
        <v>1141666.6666666665</v>
      </c>
      <c r="BC8" s="108">
        <f>SUM(AL8:AN8)</f>
        <v>1416666.6666666665</v>
      </c>
      <c r="BD8" s="108">
        <f>SUM(AO8:AQ8)</f>
        <v>1733333.333333333</v>
      </c>
      <c r="BE8" s="17"/>
      <c r="BF8" s="111">
        <f>SUM(AS8:AV8)</f>
        <v>283333.33333333337</v>
      </c>
      <c r="BG8" s="111">
        <f>SUM(AW8:AZ8)</f>
        <v>1716666.6666666665</v>
      </c>
      <c r="BH8" s="111">
        <f>SUM(BA8:BD8)</f>
        <v>5175000</v>
      </c>
    </row>
    <row r="9" spans="1:63" s="4" customFormat="1">
      <c r="B9" s="110" t="s">
        <v>44</v>
      </c>
      <c r="C9" s="41"/>
      <c r="D9" s="41"/>
      <c r="E9" s="41"/>
      <c r="F9" s="41"/>
      <c r="G9" s="41"/>
      <c r="H9" s="109">
        <f>'SaaS Revenue'!I34</f>
        <v>0</v>
      </c>
      <c r="I9" s="109">
        <f>'SaaS Revenue'!J34</f>
        <v>0</v>
      </c>
      <c r="J9" s="109">
        <f>'SaaS Revenue'!K34</f>
        <v>3500</v>
      </c>
      <c r="K9" s="109">
        <f>'SaaS Revenue'!L34</f>
        <v>500</v>
      </c>
      <c r="L9" s="109">
        <f>'SaaS Revenue'!M34</f>
        <v>4000</v>
      </c>
      <c r="M9" s="109">
        <f>'SaaS Revenue'!N34</f>
        <v>1000</v>
      </c>
      <c r="N9" s="109">
        <f>'SaaS Revenue'!O34</f>
        <v>4500</v>
      </c>
      <c r="O9" s="109">
        <f>'SaaS Revenue'!P34</f>
        <v>1500</v>
      </c>
      <c r="P9" s="109">
        <f>'SaaS Revenue'!Q34</f>
        <v>1500</v>
      </c>
      <c r="Q9" s="109">
        <f>'SaaS Revenue'!R34</f>
        <v>8500</v>
      </c>
      <c r="R9" s="109">
        <f>'SaaS Revenue'!S34</f>
        <v>9500</v>
      </c>
      <c r="S9" s="109">
        <f>'SaaS Revenue'!T34</f>
        <v>3500</v>
      </c>
      <c r="T9" s="109">
        <f>'SaaS Revenue'!U34</f>
        <v>10500</v>
      </c>
      <c r="U9" s="109">
        <f>'SaaS Revenue'!V34</f>
        <v>4500</v>
      </c>
      <c r="V9" s="109">
        <f>'SaaS Revenue'!W34</f>
        <v>8000</v>
      </c>
      <c r="W9" s="109">
        <f>'SaaS Revenue'!X34</f>
        <v>12000</v>
      </c>
      <c r="X9" s="109">
        <f>'SaaS Revenue'!Y34</f>
        <v>9500</v>
      </c>
      <c r="Y9" s="109">
        <f>'SaaS Revenue'!Z34</f>
        <v>13500</v>
      </c>
      <c r="Z9" s="109">
        <f>'SaaS Revenue'!AA34</f>
        <v>14500</v>
      </c>
      <c r="AA9" s="109">
        <f>'SaaS Revenue'!AB34</f>
        <v>15500</v>
      </c>
      <c r="AB9" s="109">
        <f>'SaaS Revenue'!AC34</f>
        <v>20000</v>
      </c>
      <c r="AC9" s="109">
        <f>'SaaS Revenue'!AD34</f>
        <v>18000</v>
      </c>
      <c r="AD9" s="109">
        <f>'SaaS Revenue'!AE34</f>
        <v>22500</v>
      </c>
      <c r="AE9" s="109">
        <f>'SaaS Revenue'!AF34</f>
        <v>20500</v>
      </c>
      <c r="AF9" s="109">
        <f>'SaaS Revenue'!AG34</f>
        <v>25000</v>
      </c>
      <c r="AG9" s="109">
        <f>'SaaS Revenue'!AH34</f>
        <v>26500</v>
      </c>
      <c r="AH9" s="109">
        <f>'SaaS Revenue'!AI34</f>
        <v>31500</v>
      </c>
      <c r="AI9" s="109">
        <f>'SaaS Revenue'!AJ34</f>
        <v>30000</v>
      </c>
      <c r="AJ9" s="109">
        <f>'SaaS Revenue'!AK34</f>
        <v>35000</v>
      </c>
      <c r="AK9" s="109">
        <f>'SaaS Revenue'!AL34</f>
        <v>33500</v>
      </c>
      <c r="AL9" s="109">
        <f>'SaaS Revenue'!AM34</f>
        <v>35000</v>
      </c>
      <c r="AM9" s="109">
        <f>'SaaS Revenue'!AN34</f>
        <v>43500</v>
      </c>
      <c r="AN9" s="109">
        <f>'SaaS Revenue'!AO34</f>
        <v>42500</v>
      </c>
      <c r="AO9" s="109">
        <f>'SaaS Revenue'!AP34</f>
        <v>44500</v>
      </c>
      <c r="AP9" s="109">
        <f>'SaaS Revenue'!AQ34</f>
        <v>46500</v>
      </c>
      <c r="AQ9" s="109">
        <f>'SaaS Revenue'!AR34</f>
        <v>52000</v>
      </c>
      <c r="AR9" s="106"/>
      <c r="AS9" s="108">
        <f>SUM(H9:J9)</f>
        <v>3500</v>
      </c>
      <c r="AT9" s="108">
        <f>SUM(K9:M9)</f>
        <v>5500</v>
      </c>
      <c r="AU9" s="108">
        <f>SUM(N9:P9)</f>
        <v>7500</v>
      </c>
      <c r="AV9" s="108">
        <f>SUM(Q9:S9)</f>
        <v>21500</v>
      </c>
      <c r="AW9" s="108">
        <f>SUM(T9:V9)</f>
        <v>23000</v>
      </c>
      <c r="AX9" s="108">
        <f>SUM(W9:Y9)</f>
        <v>35000</v>
      </c>
      <c r="AY9" s="108">
        <f>SUM(Z9:AB9)</f>
        <v>50000</v>
      </c>
      <c r="AZ9" s="108">
        <f>SUM(AC9:AE9)</f>
        <v>61000</v>
      </c>
      <c r="BA9" s="108">
        <f>SUM(AF9:AH9)</f>
        <v>83000</v>
      </c>
      <c r="BB9" s="108">
        <f>SUM(AI9:AK9)</f>
        <v>98500</v>
      </c>
      <c r="BC9" s="108">
        <f>SUM(AL9:AN9)</f>
        <v>121000</v>
      </c>
      <c r="BD9" s="108">
        <f>SUM(AO9:AQ9)</f>
        <v>143000</v>
      </c>
      <c r="BE9" s="106"/>
      <c r="BF9" s="108">
        <f>SUM(AS9:AV9)</f>
        <v>38000</v>
      </c>
      <c r="BG9" s="108">
        <f>SUM(AW9:AZ9)</f>
        <v>169000</v>
      </c>
      <c r="BH9" s="108">
        <f>SUM(BA9:BD9)</f>
        <v>445500</v>
      </c>
      <c r="BI9" s="107"/>
      <c r="BJ9" s="107"/>
      <c r="BK9" s="107"/>
    </row>
    <row r="10" spans="1:63">
      <c r="B10" s="103" t="s">
        <v>43</v>
      </c>
      <c r="C10" s="32"/>
      <c r="D10" s="32"/>
      <c r="E10" s="32"/>
      <c r="F10" s="103"/>
      <c r="G10" s="32"/>
      <c r="H10" s="106">
        <f t="shared" ref="H10:AQ10" si="5">H8-H9</f>
        <v>0</v>
      </c>
      <c r="I10" s="105">
        <f t="shared" si="5"/>
        <v>0</v>
      </c>
      <c r="J10" s="105">
        <f t="shared" si="5"/>
        <v>4833.3333333333339</v>
      </c>
      <c r="K10" s="105">
        <f t="shared" si="5"/>
        <v>7833.3333333333339</v>
      </c>
      <c r="L10" s="105">
        <f t="shared" si="5"/>
        <v>12666.666666666668</v>
      </c>
      <c r="M10" s="105">
        <f t="shared" si="5"/>
        <v>15666.666666666668</v>
      </c>
      <c r="N10" s="105">
        <f t="shared" si="5"/>
        <v>20500</v>
      </c>
      <c r="O10" s="105">
        <f t="shared" si="5"/>
        <v>23500</v>
      </c>
      <c r="P10" s="105">
        <f t="shared" si="5"/>
        <v>23500</v>
      </c>
      <c r="Q10" s="105">
        <f t="shared" si="5"/>
        <v>33166.666666666664</v>
      </c>
      <c r="R10" s="105">
        <f t="shared" si="5"/>
        <v>48833.333333333336</v>
      </c>
      <c r="S10" s="105">
        <f t="shared" si="5"/>
        <v>54833.333333333336</v>
      </c>
      <c r="T10" s="105">
        <f t="shared" si="5"/>
        <v>64500</v>
      </c>
      <c r="U10" s="105">
        <f t="shared" si="5"/>
        <v>70500</v>
      </c>
      <c r="V10" s="105">
        <f t="shared" si="5"/>
        <v>75333.333333333328</v>
      </c>
      <c r="W10" s="105">
        <f t="shared" si="5"/>
        <v>88000</v>
      </c>
      <c r="X10" s="105">
        <f t="shared" si="5"/>
        <v>98833.333333333328</v>
      </c>
      <c r="Y10" s="105">
        <f t="shared" si="5"/>
        <v>111500</v>
      </c>
      <c r="Z10" s="105">
        <f t="shared" si="5"/>
        <v>127166.66666666666</v>
      </c>
      <c r="AA10" s="105">
        <f t="shared" si="5"/>
        <v>142833.33333333334</v>
      </c>
      <c r="AB10" s="105">
        <f t="shared" si="5"/>
        <v>163333.33333333334</v>
      </c>
      <c r="AC10" s="105">
        <f t="shared" si="5"/>
        <v>182000</v>
      </c>
      <c r="AD10" s="105">
        <f t="shared" si="5"/>
        <v>202500</v>
      </c>
      <c r="AE10" s="105">
        <f t="shared" si="5"/>
        <v>221166.66666666666</v>
      </c>
      <c r="AF10" s="105">
        <f t="shared" si="5"/>
        <v>241666.66666666669</v>
      </c>
      <c r="AG10" s="105">
        <f t="shared" si="5"/>
        <v>265166.66666666669</v>
      </c>
      <c r="AH10" s="105">
        <f t="shared" si="5"/>
        <v>293500</v>
      </c>
      <c r="AI10" s="105">
        <f t="shared" si="5"/>
        <v>320000</v>
      </c>
      <c r="AJ10" s="105">
        <f t="shared" si="5"/>
        <v>348333.33333333331</v>
      </c>
      <c r="AK10" s="105">
        <f t="shared" si="5"/>
        <v>374833.33333333331</v>
      </c>
      <c r="AL10" s="105">
        <f t="shared" si="5"/>
        <v>398333.33333333331</v>
      </c>
      <c r="AM10" s="105">
        <f t="shared" si="5"/>
        <v>431500</v>
      </c>
      <c r="AN10" s="105">
        <f t="shared" si="5"/>
        <v>465833.33333333331</v>
      </c>
      <c r="AO10" s="105">
        <f t="shared" si="5"/>
        <v>497166.66666666663</v>
      </c>
      <c r="AP10" s="105">
        <f t="shared" si="5"/>
        <v>528500</v>
      </c>
      <c r="AQ10" s="105">
        <f t="shared" si="5"/>
        <v>564666.66666666663</v>
      </c>
      <c r="AR10" s="17"/>
      <c r="AS10" s="36">
        <f>SUM(H10:J10)</f>
        <v>4833.3333333333339</v>
      </c>
      <c r="AT10" s="36">
        <f>SUM(K10:M10)</f>
        <v>36166.666666666672</v>
      </c>
      <c r="AU10" s="36">
        <f>SUM(N10:P10)</f>
        <v>67500</v>
      </c>
      <c r="AV10" s="36">
        <f>SUM(Q10:S10)</f>
        <v>136833.33333333334</v>
      </c>
      <c r="AW10" s="36">
        <f>SUM(T10:V10)</f>
        <v>210333.33333333331</v>
      </c>
      <c r="AX10" s="36">
        <f>SUM(W10:Y10)</f>
        <v>298333.33333333331</v>
      </c>
      <c r="AY10" s="36">
        <f>SUM(Z10:AB10)</f>
        <v>433333.33333333337</v>
      </c>
      <c r="AZ10" s="36">
        <f>SUM(AC10:AE10)</f>
        <v>605666.66666666663</v>
      </c>
      <c r="BA10" s="36">
        <f>SUM(AF10:AH10)</f>
        <v>800333.33333333337</v>
      </c>
      <c r="BB10" s="36">
        <f>SUM(AI10:AK10)</f>
        <v>1043166.6666666665</v>
      </c>
      <c r="BC10" s="36">
        <f>SUM(AL10:AN10)</f>
        <v>1295666.6666666665</v>
      </c>
      <c r="BD10" s="36">
        <f>SUM(AO10:AQ10)</f>
        <v>1590333.3333333333</v>
      </c>
      <c r="BE10" s="17"/>
      <c r="BF10" s="36">
        <f>SUM(AS10:AV10)</f>
        <v>245333.33333333334</v>
      </c>
      <c r="BG10" s="36">
        <f>SUM(AW10:AZ10)</f>
        <v>1547666.6666666665</v>
      </c>
      <c r="BH10" s="36">
        <f>SUM(BA10:BD10)</f>
        <v>4729500</v>
      </c>
    </row>
    <row r="11" spans="1:63">
      <c r="B11" s="104" t="s">
        <v>34</v>
      </c>
      <c r="C11" s="32"/>
      <c r="D11" s="32"/>
      <c r="E11" s="32"/>
      <c r="F11" s="103"/>
      <c r="G11" s="32"/>
      <c r="H11" s="15" t="str">
        <f t="shared" ref="H11:AQ11" si="6">IF(ISNUMBER(H10/H8),H10/H8,"n/a ")</f>
        <v xml:space="preserve">n/a </v>
      </c>
      <c r="I11" s="15" t="str">
        <f t="shared" si="6"/>
        <v xml:space="preserve">n/a </v>
      </c>
      <c r="J11" s="15">
        <f t="shared" si="6"/>
        <v>0.58000000000000007</v>
      </c>
      <c r="K11" s="15">
        <f t="shared" si="6"/>
        <v>0.94000000000000006</v>
      </c>
      <c r="L11" s="15">
        <f t="shared" si="6"/>
        <v>0.76</v>
      </c>
      <c r="M11" s="15">
        <f t="shared" si="6"/>
        <v>0.94000000000000006</v>
      </c>
      <c r="N11" s="15">
        <f t="shared" si="6"/>
        <v>0.82</v>
      </c>
      <c r="O11" s="15">
        <f t="shared" si="6"/>
        <v>0.94</v>
      </c>
      <c r="P11" s="15">
        <f t="shared" si="6"/>
        <v>0.94</v>
      </c>
      <c r="Q11" s="15">
        <f t="shared" si="6"/>
        <v>0.79600000000000004</v>
      </c>
      <c r="R11" s="15">
        <f t="shared" si="6"/>
        <v>0.83714285714285719</v>
      </c>
      <c r="S11" s="15">
        <f t="shared" si="6"/>
        <v>0.94000000000000006</v>
      </c>
      <c r="T11" s="15">
        <f t="shared" si="6"/>
        <v>0.86</v>
      </c>
      <c r="U11" s="15">
        <f t="shared" si="6"/>
        <v>0.94</v>
      </c>
      <c r="V11" s="15">
        <f t="shared" si="6"/>
        <v>0.90400000000000003</v>
      </c>
      <c r="W11" s="15">
        <f t="shared" si="6"/>
        <v>0.88</v>
      </c>
      <c r="X11" s="15">
        <f t="shared" si="6"/>
        <v>0.91230769230769226</v>
      </c>
      <c r="Y11" s="15">
        <f t="shared" si="6"/>
        <v>0.89200000000000002</v>
      </c>
      <c r="Z11" s="15">
        <f t="shared" si="6"/>
        <v>0.89764705882352935</v>
      </c>
      <c r="AA11" s="15">
        <f t="shared" si="6"/>
        <v>0.90210526315789474</v>
      </c>
      <c r="AB11" s="15">
        <f t="shared" si="6"/>
        <v>0.89090909090909087</v>
      </c>
      <c r="AC11" s="15">
        <f t="shared" si="6"/>
        <v>0.91</v>
      </c>
      <c r="AD11" s="15">
        <f t="shared" si="6"/>
        <v>0.9</v>
      </c>
      <c r="AE11" s="15">
        <f t="shared" si="6"/>
        <v>0.91517241379310343</v>
      </c>
      <c r="AF11" s="15">
        <f t="shared" si="6"/>
        <v>0.90625</v>
      </c>
      <c r="AG11" s="15">
        <f t="shared" si="6"/>
        <v>0.90914285714285714</v>
      </c>
      <c r="AH11" s="15">
        <f t="shared" si="6"/>
        <v>0.90307692307692311</v>
      </c>
      <c r="AI11" s="15">
        <f t="shared" si="6"/>
        <v>0.91428571428571426</v>
      </c>
      <c r="AJ11" s="15">
        <f t="shared" si="6"/>
        <v>0.90869565217391302</v>
      </c>
      <c r="AK11" s="15">
        <f t="shared" si="6"/>
        <v>0.9179591836734694</v>
      </c>
      <c r="AL11" s="15">
        <f t="shared" si="6"/>
        <v>0.91923076923076918</v>
      </c>
      <c r="AM11" s="15">
        <f t="shared" si="6"/>
        <v>0.90842105263157891</v>
      </c>
      <c r="AN11" s="15">
        <f t="shared" si="6"/>
        <v>0.91639344262295086</v>
      </c>
      <c r="AO11" s="15">
        <f t="shared" si="6"/>
        <v>0.91784615384615387</v>
      </c>
      <c r="AP11" s="15">
        <f t="shared" si="6"/>
        <v>0.9191304347826087</v>
      </c>
      <c r="AQ11" s="15">
        <f t="shared" si="6"/>
        <v>0.91567567567567565</v>
      </c>
      <c r="AR11" s="102"/>
      <c r="AS11" s="89">
        <f t="shared" ref="AS11:BD11" si="7">IF(ISNUMBER(AS10/AS8),AS10/AS8,"n/a ")</f>
        <v>0.58000000000000007</v>
      </c>
      <c r="AT11" s="89">
        <f t="shared" si="7"/>
        <v>0.86799999999999999</v>
      </c>
      <c r="AU11" s="89">
        <f t="shared" si="7"/>
        <v>0.9</v>
      </c>
      <c r="AV11" s="89">
        <f t="shared" si="7"/>
        <v>0.86421052631578943</v>
      </c>
      <c r="AW11" s="89">
        <f t="shared" si="7"/>
        <v>0.90142857142857147</v>
      </c>
      <c r="AX11" s="89">
        <f t="shared" si="7"/>
        <v>0.89500000000000002</v>
      </c>
      <c r="AY11" s="89">
        <f t="shared" si="7"/>
        <v>0.89655172413793105</v>
      </c>
      <c r="AZ11" s="89">
        <f t="shared" si="7"/>
        <v>0.90849999999999997</v>
      </c>
      <c r="BA11" s="89">
        <f t="shared" si="7"/>
        <v>0.90603773584905656</v>
      </c>
      <c r="BB11" s="89">
        <f t="shared" si="7"/>
        <v>0.91372262773722623</v>
      </c>
      <c r="BC11" s="89">
        <f t="shared" si="7"/>
        <v>0.91458823529411759</v>
      </c>
      <c r="BD11" s="89">
        <f t="shared" si="7"/>
        <v>0.91750000000000009</v>
      </c>
      <c r="BE11" s="102"/>
      <c r="BF11" s="89">
        <f>IF(ISNUMBER(BF10/BF8),BF10/BF8,"n/a ")</f>
        <v>0.86588235294117644</v>
      </c>
      <c r="BG11" s="89">
        <f>IF(ISNUMBER(BG10/BG8),BG10/BG8,"n/a ")</f>
        <v>0.90155339805825241</v>
      </c>
      <c r="BH11" s="89">
        <f>IF(ISNUMBER(BH10/BH8),BH10/BH8,"n/a ")</f>
        <v>0.91391304347826086</v>
      </c>
    </row>
    <row r="12" spans="1:63">
      <c r="AS12" s="23"/>
      <c r="AT12" s="23"/>
      <c r="AU12" s="23"/>
      <c r="AV12" s="23"/>
      <c r="AW12" s="23"/>
      <c r="AX12" s="23"/>
      <c r="AY12" s="23"/>
      <c r="AZ12" s="23"/>
      <c r="BA12" s="22"/>
      <c r="BB12" s="22"/>
      <c r="BC12" s="22"/>
      <c r="BD12" s="22"/>
      <c r="BF12" s="21"/>
      <c r="BG12" s="21"/>
      <c r="BH12" s="21"/>
    </row>
    <row r="13" spans="1:63">
      <c r="B13" s="4" t="s">
        <v>42</v>
      </c>
      <c r="AS13" s="23"/>
      <c r="AT13" s="23"/>
      <c r="AU13" s="23"/>
      <c r="AV13" s="23"/>
      <c r="AW13" s="23"/>
      <c r="AX13" s="23"/>
      <c r="AY13" s="23"/>
      <c r="AZ13" s="23"/>
      <c r="BA13" s="22"/>
      <c r="BB13" s="22"/>
      <c r="BC13" s="22"/>
      <c r="BD13" s="22"/>
      <c r="BF13" s="21"/>
      <c r="BG13" s="21"/>
      <c r="BH13" s="21"/>
    </row>
    <row r="14" spans="1:63">
      <c r="B14" s="101" t="str">
        <f>PROPER(Sales!B4)&amp;" Expense"</f>
        <v>Sales Expense</v>
      </c>
      <c r="H14" s="5">
        <f>Sales!F52</f>
        <v>16298.75</v>
      </c>
      <c r="I14" s="5">
        <f>Sales!G52</f>
        <v>44413.125</v>
      </c>
      <c r="J14" s="5">
        <f>Sales!H52</f>
        <v>48413.125</v>
      </c>
      <c r="K14" s="5">
        <f>Sales!I52</f>
        <v>38413.125</v>
      </c>
      <c r="L14" s="5">
        <f>Sales!J52</f>
        <v>63723.125</v>
      </c>
      <c r="M14" s="5">
        <f>Sales!K52</f>
        <v>69988.125</v>
      </c>
      <c r="N14" s="5">
        <f>Sales!L52</f>
        <v>76988.125</v>
      </c>
      <c r="O14" s="5">
        <f>Sales!M52</f>
        <v>66988.125</v>
      </c>
      <c r="P14" s="5">
        <f>Sales!N52</f>
        <v>66988.125</v>
      </c>
      <c r="Q14" s="5">
        <f>Sales!O52</f>
        <v>86988.125</v>
      </c>
      <c r="R14" s="5">
        <f>Sales!P52</f>
        <v>99331.875</v>
      </c>
      <c r="S14" s="5">
        <f>Sales!Q52</f>
        <v>76331.875</v>
      </c>
      <c r="T14" s="5">
        <f>Sales!R52</f>
        <v>96598.837499999994</v>
      </c>
      <c r="U14" s="5">
        <f>Sales!S52</f>
        <v>77088.268750000003</v>
      </c>
      <c r="V14" s="5">
        <f>Sales!T52</f>
        <v>87088.268750000003</v>
      </c>
      <c r="W14" s="5">
        <f>Sales!U52</f>
        <v>111903.89375</v>
      </c>
      <c r="X14" s="5">
        <f>Sales!V52</f>
        <v>99141.193750000006</v>
      </c>
      <c r="Y14" s="5">
        <f>Sales!W52</f>
        <v>109497.14375</v>
      </c>
      <c r="Z14" s="5">
        <f>Sales!X52</f>
        <v>124807.14375</v>
      </c>
      <c r="AA14" s="5">
        <f>Sales!Y52</f>
        <v>121807.14375</v>
      </c>
      <c r="AB14" s="5">
        <f>Sales!Z52</f>
        <v>131807.14374999999</v>
      </c>
      <c r="AC14" s="5">
        <f>Sales!AA52</f>
        <v>121807.14375</v>
      </c>
      <c r="AD14" s="5">
        <f>Sales!AB52</f>
        <v>131955.45624999999</v>
      </c>
      <c r="AE14" s="5">
        <f>Sales!AC52</f>
        <v>134299.20624999999</v>
      </c>
      <c r="AF14" s="5">
        <f>Sales!AD52</f>
        <v>141299.20624999999</v>
      </c>
      <c r="AG14" s="5">
        <f>Sales!AE52</f>
        <v>141299.20624999999</v>
      </c>
      <c r="AH14" s="5">
        <f>Sales!AF52</f>
        <v>151299.20624999999</v>
      </c>
      <c r="AI14" s="5">
        <f>Sales!AG52</f>
        <v>157820.42499999999</v>
      </c>
      <c r="AJ14" s="5">
        <f>Sales!AH52</f>
        <v>181119.17499999999</v>
      </c>
      <c r="AK14" s="5">
        <f>Sales!AI52</f>
        <v>168119.17499999999</v>
      </c>
      <c r="AL14" s="5">
        <f>Sales!AJ52</f>
        <v>168356.47499999998</v>
      </c>
      <c r="AM14" s="5">
        <f>Sales!AK52</f>
        <v>188356.47499999998</v>
      </c>
      <c r="AN14" s="5">
        <f>Sales!AL52</f>
        <v>194655.22499999998</v>
      </c>
      <c r="AO14" s="5">
        <f>Sales!AM52</f>
        <v>191655.22499999998</v>
      </c>
      <c r="AP14" s="5">
        <f>Sales!AN52</f>
        <v>191655.22499999998</v>
      </c>
      <c r="AQ14" s="5">
        <f>Sales!AO52</f>
        <v>201803.53749999998</v>
      </c>
      <c r="AS14" s="28">
        <f t="shared" ref="AS14:AS18" si="8">SUM(H14:J14)</f>
        <v>109125</v>
      </c>
      <c r="AT14" s="28">
        <f t="shared" ref="AT14:AT18" si="9">SUM(K14:M14)</f>
        <v>172124.375</v>
      </c>
      <c r="AU14" s="28">
        <f t="shared" ref="AU14:AU18" si="10">SUM(N14:P14)</f>
        <v>210964.375</v>
      </c>
      <c r="AV14" s="28">
        <f t="shared" ref="AV14:AV18" si="11">SUM(Q14:S14)</f>
        <v>262651.875</v>
      </c>
      <c r="AW14" s="28">
        <f t="shared" ref="AW14:AW18" si="12">SUM(T14:V14)</f>
        <v>260775.375</v>
      </c>
      <c r="AX14" s="28">
        <f t="shared" ref="AX14:AX18" si="13">SUM(W14:Y14)</f>
        <v>320542.23125000001</v>
      </c>
      <c r="AY14" s="28">
        <f t="shared" ref="AY14:AY18" si="14">SUM(Z14:AB14)</f>
        <v>378421.43125000002</v>
      </c>
      <c r="AZ14" s="28">
        <f t="shared" ref="AZ14:AZ18" si="15">SUM(AC14:AE14)</f>
        <v>388061.80624999997</v>
      </c>
      <c r="BA14" s="28">
        <f t="shared" ref="BA14:BA18" si="16">SUM(AF14:AH14)</f>
        <v>433897.61874999997</v>
      </c>
      <c r="BB14" s="28">
        <f t="shared" ref="BB14:BB18" si="17">SUM(AI14:AK14)</f>
        <v>507058.77499999997</v>
      </c>
      <c r="BC14" s="28">
        <f t="shared" ref="BC14:BC18" si="18">SUM(AL14:AN14)</f>
        <v>551368.17499999993</v>
      </c>
      <c r="BD14" s="81">
        <f t="shared" ref="BD14:BD18" si="19">SUM(AO14:AQ14)</f>
        <v>585113.98749999993</v>
      </c>
      <c r="BF14" s="81">
        <f t="shared" ref="BF14:BF18" si="20">SUM(AS14:AV14)</f>
        <v>754865.625</v>
      </c>
      <c r="BG14" s="81">
        <f t="shared" ref="BG14:BG18" si="21">SUM(AW14:AZ14)</f>
        <v>1347800.84375</v>
      </c>
      <c r="BH14" s="81">
        <f t="shared" ref="BH14:BH18" si="22">SUM(BA14:BD14)</f>
        <v>2077438.5562499999</v>
      </c>
    </row>
    <row r="15" spans="1:63">
      <c r="B15" s="101" t="str">
        <f>PROPER(Marketing!B4)&amp;" Expense"</f>
        <v>Marketing Expense</v>
      </c>
      <c r="H15" s="5">
        <f>+Marketing!F54</f>
        <v>7000</v>
      </c>
      <c r="I15" s="5">
        <f>+Marketing!G54</f>
        <v>7000</v>
      </c>
      <c r="J15" s="5">
        <f>+Marketing!H54</f>
        <v>48490</v>
      </c>
      <c r="K15" s="5">
        <f>+Marketing!I54</f>
        <v>20490</v>
      </c>
      <c r="L15" s="5">
        <f>+Marketing!J54</f>
        <v>20490</v>
      </c>
      <c r="M15" s="5">
        <f>+Marketing!K54</f>
        <v>45490</v>
      </c>
      <c r="N15" s="5">
        <f>+Marketing!L54</f>
        <v>36980</v>
      </c>
      <c r="O15" s="5">
        <f>+Marketing!M54</f>
        <v>36480</v>
      </c>
      <c r="P15" s="5">
        <f>+Marketing!N54</f>
        <v>73026.25</v>
      </c>
      <c r="Q15" s="5">
        <f>+Marketing!O54</f>
        <v>45026.25</v>
      </c>
      <c r="R15" s="5">
        <f>+Marketing!P54</f>
        <v>45026.25</v>
      </c>
      <c r="S15" s="5">
        <f>+Marketing!Q54</f>
        <v>70026.25</v>
      </c>
      <c r="T15" s="5">
        <f>+Marketing!R54</f>
        <v>55026.25</v>
      </c>
      <c r="U15" s="5">
        <f>+Marketing!S54</f>
        <v>66572.5</v>
      </c>
      <c r="V15" s="5">
        <f>+Marketing!T54</f>
        <v>88928.45</v>
      </c>
      <c r="W15" s="5">
        <f>+Marketing!U54</f>
        <v>63928.45</v>
      </c>
      <c r="X15" s="5">
        <f>+Marketing!V54</f>
        <v>63928.45</v>
      </c>
      <c r="Y15" s="5">
        <f>+Marketing!W54</f>
        <v>88928.45</v>
      </c>
      <c r="Z15" s="5">
        <f>+Marketing!X54</f>
        <v>64284.399999999994</v>
      </c>
      <c r="AA15" s="5">
        <f>+Marketing!Y54</f>
        <v>75830.649999999994</v>
      </c>
      <c r="AB15" s="5">
        <f>+Marketing!Z54</f>
        <v>109584.53750000001</v>
      </c>
      <c r="AC15" s="5">
        <f>+Marketing!AA54</f>
        <v>81584.537500000006</v>
      </c>
      <c r="AD15" s="5">
        <f>+Marketing!AB54</f>
        <v>81584.537500000006</v>
      </c>
      <c r="AE15" s="5">
        <f>+Marketing!AC54</f>
        <v>106584.53750000001</v>
      </c>
      <c r="AF15" s="5">
        <f>+Marketing!AD54</f>
        <v>86584.537500000006</v>
      </c>
      <c r="AG15" s="5">
        <f>+Marketing!AE54</f>
        <v>86792.175000000003</v>
      </c>
      <c r="AH15" s="5">
        <f>+Marketing!AF54</f>
        <v>122349.675</v>
      </c>
      <c r="AI15" s="5">
        <f>+Marketing!AG54</f>
        <v>94349.675000000003</v>
      </c>
      <c r="AJ15" s="5">
        <f>+Marketing!AH54</f>
        <v>94349.675000000003</v>
      </c>
      <c r="AK15" s="5">
        <f>+Marketing!AI54</f>
        <v>119349.675</v>
      </c>
      <c r="AL15" s="5">
        <f>+Marketing!AJ54</f>
        <v>94349.675000000003</v>
      </c>
      <c r="AM15" s="5">
        <f>+Marketing!AK54</f>
        <v>94557.3125</v>
      </c>
      <c r="AN15" s="5">
        <f>+Marketing!AL54</f>
        <v>130322.45000000001</v>
      </c>
      <c r="AO15" s="5">
        <f>+Marketing!AM54</f>
        <v>102322.45000000001</v>
      </c>
      <c r="AP15" s="5">
        <f>+Marketing!AN54</f>
        <v>102322.45000000001</v>
      </c>
      <c r="AQ15" s="5">
        <f>+Marketing!AO54</f>
        <v>127322.45000000001</v>
      </c>
      <c r="AR15" s="5"/>
      <c r="AS15" s="28">
        <f t="shared" si="8"/>
        <v>62490</v>
      </c>
      <c r="AT15" s="28">
        <f t="shared" si="9"/>
        <v>86470</v>
      </c>
      <c r="AU15" s="28">
        <f t="shared" si="10"/>
        <v>146486.25</v>
      </c>
      <c r="AV15" s="28">
        <f t="shared" si="11"/>
        <v>160078.75</v>
      </c>
      <c r="AW15" s="28">
        <f t="shared" si="12"/>
        <v>210527.2</v>
      </c>
      <c r="AX15" s="28">
        <f t="shared" si="13"/>
        <v>216785.34999999998</v>
      </c>
      <c r="AY15" s="28">
        <f t="shared" si="14"/>
        <v>249699.58749999999</v>
      </c>
      <c r="AZ15" s="28">
        <f t="shared" si="15"/>
        <v>269753.61250000005</v>
      </c>
      <c r="BA15" s="28">
        <f t="shared" si="16"/>
        <v>295726.38750000001</v>
      </c>
      <c r="BB15" s="28">
        <f t="shared" si="17"/>
        <v>308049.02500000002</v>
      </c>
      <c r="BC15" s="28">
        <f t="shared" si="18"/>
        <v>319229.4375</v>
      </c>
      <c r="BD15" s="28">
        <f t="shared" si="19"/>
        <v>331967.35000000003</v>
      </c>
      <c r="BF15" s="28">
        <f t="shared" si="20"/>
        <v>455525</v>
      </c>
      <c r="BG15" s="28">
        <f t="shared" si="21"/>
        <v>946765.75</v>
      </c>
      <c r="BH15" s="28">
        <f t="shared" si="22"/>
        <v>1254972.2000000002</v>
      </c>
    </row>
    <row r="16" spans="1:63">
      <c r="B16" s="101" t="str">
        <f>PROPER('R&amp;D'!B4)&amp;" Expense"</f>
        <v>R&amp;D Expense</v>
      </c>
      <c r="H16" s="5">
        <f>+'R&amp;D'!F51</f>
        <v>46663.75</v>
      </c>
      <c r="I16" s="5">
        <f>+'R&amp;D'!G51</f>
        <v>30663.75</v>
      </c>
      <c r="J16" s="5">
        <f>+'R&amp;D'!H51</f>
        <v>30663.75</v>
      </c>
      <c r="K16" s="5">
        <f>+'R&amp;D'!I51</f>
        <v>30663.75</v>
      </c>
      <c r="L16" s="5">
        <f>+'R&amp;D'!J51</f>
        <v>42762.5</v>
      </c>
      <c r="M16" s="5">
        <f>+'R&amp;D'!K51</f>
        <v>39762.5</v>
      </c>
      <c r="N16" s="5">
        <f>+'R&amp;D'!L51</f>
        <v>51366.875</v>
      </c>
      <c r="O16" s="5">
        <f>+'R&amp;D'!M51</f>
        <v>48366.875</v>
      </c>
      <c r="P16" s="5">
        <f>+'R&amp;D'!N51</f>
        <v>48366.875</v>
      </c>
      <c r="Q16" s="5">
        <f>+'R&amp;D'!O51</f>
        <v>61454.375000000007</v>
      </c>
      <c r="R16" s="5">
        <f>+'R&amp;D'!P51</f>
        <v>58454.375000000007</v>
      </c>
      <c r="S16" s="5">
        <f>+'R&amp;D'!Q51</f>
        <v>58454.375000000007</v>
      </c>
      <c r="T16" s="5">
        <f>+'R&amp;D'!R51</f>
        <v>69077.287500000006</v>
      </c>
      <c r="U16" s="5">
        <f>+'R&amp;D'!S51</f>
        <v>71176.037500000006</v>
      </c>
      <c r="V16" s="5">
        <f>+'R&amp;D'!T51</f>
        <v>77308.537500000006</v>
      </c>
      <c r="W16" s="5">
        <f>+'R&amp;D'!U51</f>
        <v>74308.537500000006</v>
      </c>
      <c r="X16" s="5">
        <f>+'R&amp;D'!V51</f>
        <v>86674.25</v>
      </c>
      <c r="Y16" s="5">
        <f>+'R&amp;D'!W51</f>
        <v>83674.25</v>
      </c>
      <c r="Z16" s="5">
        <f>+'R&amp;D'!X51</f>
        <v>83926.381250000006</v>
      </c>
      <c r="AA16" s="5">
        <f>+'R&amp;D'!Y51</f>
        <v>83926.381250000006</v>
      </c>
      <c r="AB16" s="5">
        <f>+'R&amp;D'!Z51</f>
        <v>83926.381250000006</v>
      </c>
      <c r="AC16" s="5">
        <f>+'R&amp;D'!AA51</f>
        <v>84223.006250000006</v>
      </c>
      <c r="AD16" s="5">
        <f>+'R&amp;D'!AB51</f>
        <v>96321.756250000006</v>
      </c>
      <c r="AE16" s="5">
        <f>+'R&amp;D'!AC51</f>
        <v>93321.756250000006</v>
      </c>
      <c r="AF16" s="5">
        <f>+'R&amp;D'!AD51</f>
        <v>103321.75625000001</v>
      </c>
      <c r="AG16" s="5">
        <f>+'R&amp;D'!AE51</f>
        <v>106676.21875</v>
      </c>
      <c r="AH16" s="5">
        <f>+'R&amp;D'!AF51</f>
        <v>103854.19375000001</v>
      </c>
      <c r="AI16" s="5">
        <f>+'R&amp;D'!AG51</f>
        <v>103854.19375000001</v>
      </c>
      <c r="AJ16" s="5">
        <f>+'R&amp;D'!AH51</f>
        <v>115231.15624999999</v>
      </c>
      <c r="AK16" s="5">
        <f>+'R&amp;D'!AI51</f>
        <v>112231.15624999999</v>
      </c>
      <c r="AL16" s="5">
        <f>+'R&amp;D'!AJ51</f>
        <v>112231.15624999999</v>
      </c>
      <c r="AM16" s="5">
        <f>+'R&amp;D'!AK51</f>
        <v>123341.15625</v>
      </c>
      <c r="AN16" s="5">
        <f>+'R&amp;D'!AL51</f>
        <v>120341.15625</v>
      </c>
      <c r="AO16" s="5">
        <f>+'R&amp;D'!AM51</f>
        <v>129473.65625</v>
      </c>
      <c r="AP16" s="5">
        <f>+'R&amp;D'!AN51</f>
        <v>126740.61874999999</v>
      </c>
      <c r="AQ16" s="5">
        <f>+'R&amp;D'!AO51</f>
        <v>126740.61874999999</v>
      </c>
      <c r="AR16" s="5"/>
      <c r="AS16" s="100">
        <f t="shared" si="8"/>
        <v>107991.25</v>
      </c>
      <c r="AT16" s="100">
        <f t="shared" si="9"/>
        <v>113188.75</v>
      </c>
      <c r="AU16" s="100">
        <f t="shared" si="10"/>
        <v>148100.625</v>
      </c>
      <c r="AV16" s="28">
        <f t="shared" si="11"/>
        <v>178363.12500000003</v>
      </c>
      <c r="AW16" s="100">
        <f t="shared" si="12"/>
        <v>217561.86250000002</v>
      </c>
      <c r="AX16" s="100">
        <f t="shared" si="13"/>
        <v>244657.03750000001</v>
      </c>
      <c r="AY16" s="100">
        <f t="shared" si="14"/>
        <v>251779.14375000002</v>
      </c>
      <c r="AZ16" s="100">
        <f t="shared" si="15"/>
        <v>273866.51875000005</v>
      </c>
      <c r="BA16" s="100">
        <f t="shared" si="16"/>
        <v>313852.16875000001</v>
      </c>
      <c r="BB16" s="100">
        <f t="shared" si="17"/>
        <v>331316.50624999998</v>
      </c>
      <c r="BC16" s="100">
        <f t="shared" si="18"/>
        <v>355913.46875</v>
      </c>
      <c r="BD16" s="100">
        <f t="shared" si="19"/>
        <v>382954.89374999999</v>
      </c>
      <c r="BF16" s="81">
        <f t="shared" si="20"/>
        <v>547643.75</v>
      </c>
      <c r="BG16" s="81">
        <f t="shared" si="21"/>
        <v>987864.56250000012</v>
      </c>
      <c r="BH16" s="81">
        <f t="shared" si="22"/>
        <v>1384037.0375000001</v>
      </c>
    </row>
    <row r="17" spans="2:60">
      <c r="B17" s="101" t="str">
        <f>PROPER('G&amp;A'!B4)&amp;" Expense"</f>
        <v>G&amp;A Expense</v>
      </c>
      <c r="H17" s="5">
        <f>'G&amp;A'!F60</f>
        <v>66306.25</v>
      </c>
      <c r="I17" s="5">
        <f>'G&amp;A'!G60</f>
        <v>61306.25</v>
      </c>
      <c r="J17" s="5">
        <f>'G&amp;A'!H60</f>
        <v>57306.25</v>
      </c>
      <c r="K17" s="5">
        <f>'G&amp;A'!I60</f>
        <v>72306.25</v>
      </c>
      <c r="L17" s="5">
        <f>'G&amp;A'!J60</f>
        <v>73461.25</v>
      </c>
      <c r="M17" s="5">
        <f>'G&amp;A'!K60</f>
        <v>69461.25</v>
      </c>
      <c r="N17" s="5">
        <f>'G&amp;A'!L60</f>
        <v>68461.25</v>
      </c>
      <c r="O17" s="5">
        <f>'G&amp;A'!M60</f>
        <v>65461.25</v>
      </c>
      <c r="P17" s="5">
        <f>'G&amp;A'!N60</f>
        <v>65461.25</v>
      </c>
      <c r="Q17" s="5">
        <f>'G&amp;A'!O60</f>
        <v>65461.25</v>
      </c>
      <c r="R17" s="5">
        <f>'G&amp;A'!P60</f>
        <v>69461.25</v>
      </c>
      <c r="S17" s="5">
        <f>'G&amp;A'!Q60</f>
        <v>65461.25</v>
      </c>
      <c r="T17" s="5">
        <f>'G&amp;A'!R60</f>
        <v>85564.4375</v>
      </c>
      <c r="U17" s="5">
        <f>'G&amp;A'!S60</f>
        <v>86564.4375</v>
      </c>
      <c r="V17" s="5">
        <f>'G&amp;A'!T60</f>
        <v>82564.4375</v>
      </c>
      <c r="W17" s="5">
        <f>'G&amp;A'!U60</f>
        <v>97564.4375</v>
      </c>
      <c r="X17" s="5">
        <f>'G&amp;A'!V60</f>
        <v>87683.087500000009</v>
      </c>
      <c r="Y17" s="5">
        <f>'G&amp;A'!W60</f>
        <v>86683.087500000009</v>
      </c>
      <c r="Z17" s="5">
        <f>'G&amp;A'!X60</f>
        <v>97826.837500000009</v>
      </c>
      <c r="AA17" s="5">
        <f>'G&amp;A'!Y60</f>
        <v>91826.837500000009</v>
      </c>
      <c r="AB17" s="5">
        <f>'G&amp;A'!Z60</f>
        <v>91826.837500000009</v>
      </c>
      <c r="AC17" s="5">
        <f>'G&amp;A'!AA60</f>
        <v>91826.837500000009</v>
      </c>
      <c r="AD17" s="5">
        <f>'G&amp;A'!AB60</f>
        <v>95826.837500000009</v>
      </c>
      <c r="AE17" s="5">
        <f>'G&amp;A'!AC60</f>
        <v>91826.837500000009</v>
      </c>
      <c r="AF17" s="5">
        <f>'G&amp;A'!AD60</f>
        <v>92182.787500000006</v>
      </c>
      <c r="AG17" s="5">
        <f>'G&amp;A'!AE60</f>
        <v>92182.787500000006</v>
      </c>
      <c r="AH17" s="5">
        <f>'G&amp;A'!AF60</f>
        <v>92182.787500000006</v>
      </c>
      <c r="AI17" s="5">
        <f>'G&amp;A'!AG60</f>
        <v>107182.78750000001</v>
      </c>
      <c r="AJ17" s="5">
        <f>'G&amp;A'!AH60</f>
        <v>97182.787500000006</v>
      </c>
      <c r="AK17" s="5">
        <f>'G&amp;A'!AI60</f>
        <v>92182.787500000006</v>
      </c>
      <c r="AL17" s="5">
        <f>'G&amp;A'!AJ60</f>
        <v>109452.35</v>
      </c>
      <c r="AM17" s="5">
        <f>'G&amp;A'!AK60</f>
        <v>103452.35</v>
      </c>
      <c r="AN17" s="5">
        <f>'G&amp;A'!AL60</f>
        <v>103452.35</v>
      </c>
      <c r="AO17" s="5">
        <f>'G&amp;A'!AM60</f>
        <v>103452.35</v>
      </c>
      <c r="AP17" s="5">
        <f>'G&amp;A'!AN60</f>
        <v>103452.35</v>
      </c>
      <c r="AQ17" s="5">
        <f>'G&amp;A'!AO60</f>
        <v>103452.35</v>
      </c>
      <c r="AS17" s="28">
        <f t="shared" si="8"/>
        <v>184918.75</v>
      </c>
      <c r="AT17" s="28">
        <f t="shared" si="9"/>
        <v>215228.75</v>
      </c>
      <c r="AU17" s="28">
        <f t="shared" si="10"/>
        <v>199383.75</v>
      </c>
      <c r="AV17" s="28">
        <f t="shared" si="11"/>
        <v>200383.75</v>
      </c>
      <c r="AW17" s="28">
        <f t="shared" si="12"/>
        <v>254693.3125</v>
      </c>
      <c r="AX17" s="28">
        <f t="shared" si="13"/>
        <v>271930.61250000005</v>
      </c>
      <c r="AY17" s="28">
        <f t="shared" si="14"/>
        <v>281480.51250000001</v>
      </c>
      <c r="AZ17" s="28">
        <f t="shared" si="15"/>
        <v>279480.51250000001</v>
      </c>
      <c r="BA17" s="28">
        <f t="shared" si="16"/>
        <v>276548.36250000005</v>
      </c>
      <c r="BB17" s="28">
        <f t="shared" si="17"/>
        <v>296548.36250000005</v>
      </c>
      <c r="BC17" s="28">
        <f t="shared" si="18"/>
        <v>316357.05000000005</v>
      </c>
      <c r="BD17" s="28">
        <f t="shared" si="19"/>
        <v>310357.05000000005</v>
      </c>
      <c r="BF17" s="81">
        <f t="shared" si="20"/>
        <v>799915</v>
      </c>
      <c r="BG17" s="81">
        <f t="shared" si="21"/>
        <v>1087584.95</v>
      </c>
      <c r="BH17" s="81">
        <f t="shared" si="22"/>
        <v>1199810.8250000002</v>
      </c>
    </row>
    <row r="18" spans="2:60">
      <c r="B18" s="489" t="s">
        <v>41</v>
      </c>
      <c r="C18" s="468"/>
      <c r="D18" s="468"/>
      <c r="E18" s="468"/>
      <c r="F18" s="468"/>
      <c r="G18" s="418"/>
      <c r="H18" s="37">
        <f t="shared" ref="H18:AQ18" si="23">SUM(H14:H17)</f>
        <v>136268.75</v>
      </c>
      <c r="I18" s="37">
        <f t="shared" si="23"/>
        <v>143383.125</v>
      </c>
      <c r="J18" s="37">
        <f t="shared" si="23"/>
        <v>184873.125</v>
      </c>
      <c r="K18" s="37">
        <f t="shared" si="23"/>
        <v>161873.125</v>
      </c>
      <c r="L18" s="37">
        <f t="shared" si="23"/>
        <v>200436.875</v>
      </c>
      <c r="M18" s="37">
        <f t="shared" si="23"/>
        <v>224701.875</v>
      </c>
      <c r="N18" s="37">
        <f t="shared" si="23"/>
        <v>233796.25</v>
      </c>
      <c r="O18" s="37">
        <f t="shared" si="23"/>
        <v>217296.25</v>
      </c>
      <c r="P18" s="37">
        <f t="shared" si="23"/>
        <v>253842.5</v>
      </c>
      <c r="Q18" s="37">
        <f t="shared" si="23"/>
        <v>258930</v>
      </c>
      <c r="R18" s="37">
        <f t="shared" si="23"/>
        <v>272273.75</v>
      </c>
      <c r="S18" s="37">
        <f t="shared" si="23"/>
        <v>270273.75</v>
      </c>
      <c r="T18" s="37">
        <f t="shared" si="23"/>
        <v>306266.8125</v>
      </c>
      <c r="U18" s="37">
        <f t="shared" si="23"/>
        <v>301401.24375000002</v>
      </c>
      <c r="V18" s="37">
        <f t="shared" si="23"/>
        <v>335889.69374999998</v>
      </c>
      <c r="W18" s="37">
        <f t="shared" si="23"/>
        <v>347705.31874999998</v>
      </c>
      <c r="X18" s="37">
        <f t="shared" si="23"/>
        <v>337426.98125000001</v>
      </c>
      <c r="Y18" s="37">
        <f t="shared" si="23"/>
        <v>368782.93125000002</v>
      </c>
      <c r="Z18" s="37">
        <f t="shared" si="23"/>
        <v>370844.76250000007</v>
      </c>
      <c r="AA18" s="37">
        <f t="shared" si="23"/>
        <v>373391.01250000007</v>
      </c>
      <c r="AB18" s="37">
        <f t="shared" si="23"/>
        <v>417144.9</v>
      </c>
      <c r="AC18" s="37">
        <f t="shared" si="23"/>
        <v>379441.52500000002</v>
      </c>
      <c r="AD18" s="37">
        <f t="shared" si="23"/>
        <v>405688.58750000002</v>
      </c>
      <c r="AE18" s="37">
        <f t="shared" si="23"/>
        <v>426032.33750000002</v>
      </c>
      <c r="AF18" s="37">
        <f t="shared" si="23"/>
        <v>423388.28749999998</v>
      </c>
      <c r="AG18" s="37">
        <f t="shared" si="23"/>
        <v>426950.38749999995</v>
      </c>
      <c r="AH18" s="37">
        <f t="shared" si="23"/>
        <v>469685.86249999993</v>
      </c>
      <c r="AI18" s="37">
        <f t="shared" si="23"/>
        <v>463207.08124999993</v>
      </c>
      <c r="AJ18" s="37">
        <f t="shared" si="23"/>
        <v>487882.79374999995</v>
      </c>
      <c r="AK18" s="37">
        <f t="shared" si="23"/>
        <v>491882.79374999995</v>
      </c>
      <c r="AL18" s="37">
        <f t="shared" si="23"/>
        <v>484389.65625</v>
      </c>
      <c r="AM18" s="37">
        <f t="shared" si="23"/>
        <v>509707.29374999995</v>
      </c>
      <c r="AN18" s="37">
        <f t="shared" si="23"/>
        <v>548771.18125000002</v>
      </c>
      <c r="AO18" s="37">
        <f t="shared" si="23"/>
        <v>526903.68125000002</v>
      </c>
      <c r="AP18" s="37">
        <f t="shared" si="23"/>
        <v>524170.64374999993</v>
      </c>
      <c r="AQ18" s="37">
        <f t="shared" si="23"/>
        <v>559318.95624999993</v>
      </c>
      <c r="AR18" s="17"/>
      <c r="AS18" s="36">
        <f t="shared" si="8"/>
        <v>464525</v>
      </c>
      <c r="AT18" s="36">
        <f t="shared" si="9"/>
        <v>587011.875</v>
      </c>
      <c r="AU18" s="36">
        <f t="shared" si="10"/>
        <v>704935</v>
      </c>
      <c r="AV18" s="36">
        <f t="shared" si="11"/>
        <v>801477.5</v>
      </c>
      <c r="AW18" s="36">
        <f t="shared" si="12"/>
        <v>943557.75</v>
      </c>
      <c r="AX18" s="36">
        <f t="shared" si="13"/>
        <v>1053915.2312500002</v>
      </c>
      <c r="AY18" s="36">
        <f t="shared" si="14"/>
        <v>1161380.6750000003</v>
      </c>
      <c r="AZ18" s="36">
        <f t="shared" si="15"/>
        <v>1211162.4500000002</v>
      </c>
      <c r="BA18" s="36">
        <f t="shared" si="16"/>
        <v>1320024.5374999999</v>
      </c>
      <c r="BB18" s="36">
        <f t="shared" si="17"/>
        <v>1442972.6687499997</v>
      </c>
      <c r="BC18" s="36">
        <f t="shared" si="18"/>
        <v>1542868.1312500001</v>
      </c>
      <c r="BD18" s="36">
        <f t="shared" si="19"/>
        <v>1610393.28125</v>
      </c>
      <c r="BE18" s="17"/>
      <c r="BF18" s="79">
        <f t="shared" si="20"/>
        <v>2557949.375</v>
      </c>
      <c r="BG18" s="79">
        <f t="shared" si="21"/>
        <v>4370016.1062500011</v>
      </c>
      <c r="BH18" s="79">
        <f t="shared" si="22"/>
        <v>5916258.6187500004</v>
      </c>
    </row>
    <row r="19" spans="2:60">
      <c r="B19" s="98"/>
      <c r="C19" s="40"/>
      <c r="D19" s="40"/>
      <c r="E19" s="40"/>
      <c r="F19" s="41"/>
      <c r="G19" s="40"/>
      <c r="H19" s="97"/>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17"/>
      <c r="AS19" s="96"/>
      <c r="AT19" s="96"/>
      <c r="AU19" s="96"/>
      <c r="AV19" s="96"/>
      <c r="AW19" s="96"/>
      <c r="AX19" s="96"/>
      <c r="AY19" s="96"/>
      <c r="AZ19" s="96"/>
      <c r="BA19" s="18"/>
      <c r="BB19" s="18"/>
      <c r="BC19" s="18"/>
      <c r="BD19" s="18"/>
      <c r="BE19" s="17"/>
      <c r="BF19" s="95"/>
      <c r="BG19" s="95"/>
      <c r="BH19" s="95"/>
    </row>
    <row r="20" spans="2:60">
      <c r="B20" s="4" t="s">
        <v>40</v>
      </c>
      <c r="H20" s="38">
        <f t="shared" ref="H20:AQ20" si="24">H10-H18</f>
        <v>-136268.75</v>
      </c>
      <c r="I20" s="37">
        <f t="shared" si="24"/>
        <v>-143383.125</v>
      </c>
      <c r="J20" s="37">
        <f t="shared" si="24"/>
        <v>-180039.79166666666</v>
      </c>
      <c r="K20" s="37">
        <f t="shared" si="24"/>
        <v>-154039.79166666666</v>
      </c>
      <c r="L20" s="37">
        <f t="shared" si="24"/>
        <v>-187770.20833333334</v>
      </c>
      <c r="M20" s="37">
        <f t="shared" si="24"/>
        <v>-209035.20833333334</v>
      </c>
      <c r="N20" s="37">
        <f t="shared" si="24"/>
        <v>-213296.25</v>
      </c>
      <c r="O20" s="37">
        <f t="shared" si="24"/>
        <v>-193796.25</v>
      </c>
      <c r="P20" s="37">
        <f t="shared" si="24"/>
        <v>-230342.5</v>
      </c>
      <c r="Q20" s="37">
        <f t="shared" si="24"/>
        <v>-225763.33333333334</v>
      </c>
      <c r="R20" s="37">
        <f t="shared" si="24"/>
        <v>-223440.41666666666</v>
      </c>
      <c r="S20" s="37">
        <f t="shared" si="24"/>
        <v>-215440.41666666666</v>
      </c>
      <c r="T20" s="37">
        <f t="shared" si="24"/>
        <v>-241766.8125</v>
      </c>
      <c r="U20" s="37">
        <f t="shared" si="24"/>
        <v>-230901.24375000002</v>
      </c>
      <c r="V20" s="37">
        <f t="shared" si="24"/>
        <v>-260556.36041666666</v>
      </c>
      <c r="W20" s="37">
        <f t="shared" si="24"/>
        <v>-259705.31874999998</v>
      </c>
      <c r="X20" s="37">
        <f t="shared" si="24"/>
        <v>-238593.6479166667</v>
      </c>
      <c r="Y20" s="37">
        <f t="shared" si="24"/>
        <v>-257282.93125000002</v>
      </c>
      <c r="Z20" s="37">
        <f t="shared" si="24"/>
        <v>-243678.09583333341</v>
      </c>
      <c r="AA20" s="37">
        <f t="shared" si="24"/>
        <v>-230557.67916666673</v>
      </c>
      <c r="AB20" s="37">
        <f t="shared" si="24"/>
        <v>-253811.56666666668</v>
      </c>
      <c r="AC20" s="37">
        <f t="shared" si="24"/>
        <v>-197441.52500000002</v>
      </c>
      <c r="AD20" s="37">
        <f t="shared" si="24"/>
        <v>-203188.58750000002</v>
      </c>
      <c r="AE20" s="37">
        <f t="shared" si="24"/>
        <v>-204865.67083333337</v>
      </c>
      <c r="AF20" s="37">
        <f t="shared" si="24"/>
        <v>-181721.62083333329</v>
      </c>
      <c r="AG20" s="37">
        <f t="shared" si="24"/>
        <v>-161783.72083333327</v>
      </c>
      <c r="AH20" s="37">
        <f t="shared" si="24"/>
        <v>-176185.86249999993</v>
      </c>
      <c r="AI20" s="37">
        <f t="shared" si="24"/>
        <v>-143207.08124999993</v>
      </c>
      <c r="AJ20" s="37">
        <f t="shared" si="24"/>
        <v>-139549.46041666664</v>
      </c>
      <c r="AK20" s="37">
        <f t="shared" si="24"/>
        <v>-117049.46041666664</v>
      </c>
      <c r="AL20" s="37">
        <f t="shared" si="24"/>
        <v>-86056.322916666686</v>
      </c>
      <c r="AM20" s="37">
        <f t="shared" si="24"/>
        <v>-78207.293749999953</v>
      </c>
      <c r="AN20" s="37">
        <f t="shared" si="24"/>
        <v>-82937.847916666709</v>
      </c>
      <c r="AO20" s="37">
        <f t="shared" si="24"/>
        <v>-29737.014583333395</v>
      </c>
      <c r="AP20" s="37">
        <f t="shared" si="24"/>
        <v>4329.3562500000698</v>
      </c>
      <c r="AQ20" s="37">
        <f t="shared" si="24"/>
        <v>5347.7104166666977</v>
      </c>
      <c r="AR20" s="17"/>
      <c r="AS20" s="36">
        <f>SUM(H20:J20)</f>
        <v>-459691.66666666663</v>
      </c>
      <c r="AT20" s="36">
        <f>SUM(K20:M20)</f>
        <v>-550845.20833333337</v>
      </c>
      <c r="AU20" s="36">
        <f>SUM(N20:P20)</f>
        <v>-637435</v>
      </c>
      <c r="AV20" s="36">
        <f>SUM(Q20:S20)</f>
        <v>-664644.16666666663</v>
      </c>
      <c r="AW20" s="36">
        <f>SUM(T20:V20)</f>
        <v>-733224.41666666674</v>
      </c>
      <c r="AX20" s="36">
        <f>SUM(W20:Y20)</f>
        <v>-755581.8979166667</v>
      </c>
      <c r="AY20" s="36">
        <f>SUM(Z20:AB20)</f>
        <v>-728047.34166666679</v>
      </c>
      <c r="AZ20" s="36">
        <f>SUM(AC20:AE20)</f>
        <v>-605495.78333333344</v>
      </c>
      <c r="BA20" s="36">
        <f>SUM(AF20:AH20)</f>
        <v>-519691.20416666649</v>
      </c>
      <c r="BB20" s="36">
        <f>SUM(AI20:AK20)</f>
        <v>-399806.00208333321</v>
      </c>
      <c r="BC20" s="36">
        <f>SUM(AL20:AN20)</f>
        <v>-247201.46458333335</v>
      </c>
      <c r="BD20" s="36">
        <f>SUM(AO20:AQ20)</f>
        <v>-20059.947916666628</v>
      </c>
      <c r="BE20" s="17"/>
      <c r="BF20" s="79">
        <f>SUM(AS20:AV20)</f>
        <v>-2312616.0416666665</v>
      </c>
      <c r="BG20" s="79">
        <f>SUM(AW20:AZ20)</f>
        <v>-2822349.4395833332</v>
      </c>
      <c r="BH20" s="79">
        <f>SUM(BA20:BD20)</f>
        <v>-1186758.6187499994</v>
      </c>
    </row>
    <row r="21" spans="2:60" ht="13.5">
      <c r="B21" s="90" t="s">
        <v>34</v>
      </c>
      <c r="C21" s="90"/>
      <c r="D21" s="90"/>
      <c r="E21" s="90"/>
      <c r="F21" s="91"/>
      <c r="H21" s="15" t="str">
        <f t="shared" ref="H21:AQ21" si="25">IF(ISNUMBER(H20/H8),H20/H8,"n/a ")</f>
        <v xml:space="preserve">n/a </v>
      </c>
      <c r="I21" s="15" t="str">
        <f t="shared" si="25"/>
        <v xml:space="preserve">n/a </v>
      </c>
      <c r="J21" s="15">
        <f t="shared" si="25"/>
        <v>-21.604774999999997</v>
      </c>
      <c r="K21" s="15">
        <f t="shared" si="25"/>
        <v>-18.484774999999999</v>
      </c>
      <c r="L21" s="15">
        <f t="shared" si="25"/>
        <v>-11.2662125</v>
      </c>
      <c r="M21" s="15">
        <f t="shared" si="25"/>
        <v>-12.5421125</v>
      </c>
      <c r="N21" s="15">
        <f t="shared" si="25"/>
        <v>-8.5318500000000004</v>
      </c>
      <c r="O21" s="15">
        <f t="shared" si="25"/>
        <v>-7.7518500000000001</v>
      </c>
      <c r="P21" s="15">
        <f t="shared" si="25"/>
        <v>-9.2136999999999993</v>
      </c>
      <c r="Q21" s="15">
        <f t="shared" si="25"/>
        <v>-5.4183200000000005</v>
      </c>
      <c r="R21" s="15">
        <f t="shared" si="25"/>
        <v>-3.8304071428571427</v>
      </c>
      <c r="S21" s="15">
        <f t="shared" si="25"/>
        <v>-3.6932642857142852</v>
      </c>
      <c r="T21" s="15">
        <f t="shared" si="25"/>
        <v>-3.2235575000000001</v>
      </c>
      <c r="U21" s="15">
        <f t="shared" si="25"/>
        <v>-3.0786832500000001</v>
      </c>
      <c r="V21" s="15">
        <f t="shared" si="25"/>
        <v>-3.126676325</v>
      </c>
      <c r="W21" s="15">
        <f t="shared" si="25"/>
        <v>-2.5970531874999998</v>
      </c>
      <c r="X21" s="15">
        <f t="shared" si="25"/>
        <v>-2.2024029038461541</v>
      </c>
      <c r="Y21" s="15">
        <f t="shared" si="25"/>
        <v>-2.0582634500000001</v>
      </c>
      <c r="Z21" s="15">
        <f t="shared" si="25"/>
        <v>-1.7200806764705889</v>
      </c>
      <c r="AA21" s="15">
        <f t="shared" si="25"/>
        <v>-1.4561537631578951</v>
      </c>
      <c r="AB21" s="15">
        <f t="shared" si="25"/>
        <v>-1.3844267272727273</v>
      </c>
      <c r="AC21" s="15">
        <f t="shared" si="25"/>
        <v>-0.98720762500000014</v>
      </c>
      <c r="AD21" s="15">
        <f t="shared" si="25"/>
        <v>-0.90306038888888895</v>
      </c>
      <c r="AE21" s="15">
        <f t="shared" si="25"/>
        <v>-0.84772001724137946</v>
      </c>
      <c r="AF21" s="15">
        <f t="shared" si="25"/>
        <v>-0.68145607812499975</v>
      </c>
      <c r="AG21" s="15">
        <f t="shared" si="25"/>
        <v>-0.55468704285714254</v>
      </c>
      <c r="AH21" s="15">
        <f t="shared" si="25"/>
        <v>-0.5421103461538459</v>
      </c>
      <c r="AI21" s="15">
        <f t="shared" si="25"/>
        <v>-0.4091630892857141</v>
      </c>
      <c r="AJ21" s="15">
        <f t="shared" si="25"/>
        <v>-0.36404207065217387</v>
      </c>
      <c r="AK21" s="15">
        <f t="shared" si="25"/>
        <v>-0.28665173979591829</v>
      </c>
      <c r="AL21" s="15">
        <f t="shared" si="25"/>
        <v>-0.19859151442307699</v>
      </c>
      <c r="AM21" s="15">
        <f t="shared" si="25"/>
        <v>-0.16464693421052623</v>
      </c>
      <c r="AN21" s="15">
        <f t="shared" si="25"/>
        <v>-0.16315642213114764</v>
      </c>
      <c r="AO21" s="15">
        <f t="shared" si="25"/>
        <v>-5.4899103846153964E-2</v>
      </c>
      <c r="AP21" s="15">
        <f t="shared" si="25"/>
        <v>7.529315217391426E-3</v>
      </c>
      <c r="AQ21" s="15">
        <f t="shared" si="25"/>
        <v>8.6719628378378894E-3</v>
      </c>
      <c r="AS21" s="89">
        <f t="shared" ref="AS21:BD21" si="26">IF(ISNUMBER(AS20/AS8),AS20/AS8,"n/a ")</f>
        <v>-55.16299999999999</v>
      </c>
      <c r="AT21" s="89">
        <f t="shared" si="26"/>
        <v>-13.220284999999999</v>
      </c>
      <c r="AU21" s="89">
        <f t="shared" si="26"/>
        <v>-8.499133333333333</v>
      </c>
      <c r="AV21" s="89">
        <f t="shared" si="26"/>
        <v>-4.1977526315789468</v>
      </c>
      <c r="AW21" s="89">
        <f t="shared" si="26"/>
        <v>-3.1423903571428577</v>
      </c>
      <c r="AX21" s="89">
        <f t="shared" si="26"/>
        <v>-2.2667456937500003</v>
      </c>
      <c r="AY21" s="89">
        <f t="shared" si="26"/>
        <v>-1.5063048448275864</v>
      </c>
      <c r="AZ21" s="89">
        <f t="shared" si="26"/>
        <v>-0.90824367500000025</v>
      </c>
      <c r="BA21" s="89">
        <f t="shared" si="26"/>
        <v>-0.58832966509433937</v>
      </c>
      <c r="BB21" s="89">
        <f t="shared" si="26"/>
        <v>-0.35019503832116783</v>
      </c>
      <c r="BC21" s="89">
        <f t="shared" si="26"/>
        <v>-0.17449515147058828</v>
      </c>
      <c r="BD21" s="89">
        <f t="shared" si="26"/>
        <v>-1.157304687499998E-2</v>
      </c>
      <c r="BF21" s="89">
        <f>IF(ISNUMBER(BF20/BF8),BF20/BF8,"n/a ")</f>
        <v>-8.1621742647058806</v>
      </c>
      <c r="BG21" s="89">
        <f>IF(ISNUMBER(BG20/BG8),BG20/BG8,"n/a ")</f>
        <v>-1.6440870521844662</v>
      </c>
      <c r="BH21" s="89">
        <f>IF(ISNUMBER(BH20/BH8),BH20/BH8,"n/a ")</f>
        <v>-0.22932533695652163</v>
      </c>
    </row>
    <row r="22" spans="2:60">
      <c r="AS22" s="23"/>
      <c r="AT22" s="23"/>
      <c r="AU22" s="23"/>
      <c r="AV22" s="23"/>
      <c r="AW22" s="23"/>
      <c r="AX22" s="23"/>
      <c r="AY22" s="23"/>
      <c r="AZ22" s="23"/>
      <c r="BA22" s="22"/>
      <c r="BB22" s="22"/>
      <c r="BC22" s="22"/>
      <c r="BD22" s="22"/>
      <c r="BF22" s="21"/>
      <c r="BG22" s="21"/>
      <c r="BH22" s="21"/>
    </row>
    <row r="23" spans="2:60">
      <c r="B23" s="40" t="s">
        <v>39</v>
      </c>
      <c r="C23" s="40"/>
      <c r="D23" s="40"/>
      <c r="E23" s="40"/>
      <c r="F23" s="41"/>
      <c r="G23" s="40"/>
      <c r="H23" s="56">
        <v>0</v>
      </c>
      <c r="I23" s="55">
        <v>0</v>
      </c>
      <c r="J23" s="55">
        <v>0</v>
      </c>
      <c r="K23" s="55">
        <v>0</v>
      </c>
      <c r="L23" s="55">
        <v>0</v>
      </c>
      <c r="M23" s="55">
        <v>0</v>
      </c>
      <c r="N23" s="55">
        <v>0</v>
      </c>
      <c r="O23" s="55">
        <v>0</v>
      </c>
      <c r="P23" s="55">
        <v>0</v>
      </c>
      <c r="Q23" s="55">
        <v>0</v>
      </c>
      <c r="R23" s="55">
        <v>0</v>
      </c>
      <c r="S23" s="55">
        <v>0</v>
      </c>
      <c r="T23" s="55">
        <v>0</v>
      </c>
      <c r="U23" s="55">
        <v>0</v>
      </c>
      <c r="V23" s="55">
        <v>0</v>
      </c>
      <c r="W23" s="55">
        <v>0</v>
      </c>
      <c r="X23" s="55">
        <v>0</v>
      </c>
      <c r="Y23" s="55">
        <v>0</v>
      </c>
      <c r="Z23" s="55">
        <v>0</v>
      </c>
      <c r="AA23" s="55">
        <v>0</v>
      </c>
      <c r="AB23" s="55">
        <v>0</v>
      </c>
      <c r="AC23" s="55">
        <v>0</v>
      </c>
      <c r="AD23" s="55">
        <v>0</v>
      </c>
      <c r="AE23" s="55">
        <v>0</v>
      </c>
      <c r="AF23" s="55">
        <v>0</v>
      </c>
      <c r="AG23" s="55">
        <v>0</v>
      </c>
      <c r="AH23" s="55">
        <v>0</v>
      </c>
      <c r="AI23" s="55">
        <v>0</v>
      </c>
      <c r="AJ23" s="55">
        <v>0</v>
      </c>
      <c r="AK23" s="55">
        <v>0</v>
      </c>
      <c r="AL23" s="55">
        <v>0</v>
      </c>
      <c r="AM23" s="55">
        <v>0</v>
      </c>
      <c r="AN23" s="55">
        <v>0</v>
      </c>
      <c r="AO23" s="55">
        <v>0</v>
      </c>
      <c r="AP23" s="55">
        <v>0</v>
      </c>
      <c r="AQ23" s="55">
        <v>0</v>
      </c>
      <c r="AS23" s="92">
        <f>SUM(H23:J23)</f>
        <v>0</v>
      </c>
      <c r="AT23" s="92">
        <f>SUM(K23:M23)</f>
        <v>0</v>
      </c>
      <c r="AU23" s="92">
        <f>SUM(N23:P23)</f>
        <v>0</v>
      </c>
      <c r="AV23" s="92">
        <f>SUM(Q23:S23)</f>
        <v>0</v>
      </c>
      <c r="AW23" s="92">
        <f>SUM(T23:V23)</f>
        <v>0</v>
      </c>
      <c r="AX23" s="92">
        <f>SUM(W23:Y23)</f>
        <v>0</v>
      </c>
      <c r="AY23" s="92">
        <f>SUM(Z23:AB23)</f>
        <v>0</v>
      </c>
      <c r="AZ23" s="92">
        <f>SUM(AC23:AE23)</f>
        <v>0</v>
      </c>
      <c r="BA23" s="22">
        <f>SUM(AF23:AH23)</f>
        <v>0</v>
      </c>
      <c r="BB23" s="22">
        <f>SUM(AI23:AK23)</f>
        <v>0</v>
      </c>
      <c r="BC23" s="22">
        <f>SUM(AL23:AN23)</f>
        <v>0</v>
      </c>
      <c r="BD23" s="22">
        <f>SUM(AO23:AQ23)</f>
        <v>0</v>
      </c>
      <c r="BF23" s="46">
        <f>SUM(AS23:AV23)</f>
        <v>0</v>
      </c>
      <c r="BG23" s="46">
        <f>SUM(AW23:AZ23)</f>
        <v>0</v>
      </c>
      <c r="BH23" s="46">
        <f>SUM(BA23:BD23)</f>
        <v>0</v>
      </c>
    </row>
    <row r="24" spans="2:60">
      <c r="B24" s="4" t="s">
        <v>38</v>
      </c>
      <c r="H24" s="38">
        <f t="shared" ref="H24:AQ24" si="27">H20-H23</f>
        <v>-136268.75</v>
      </c>
      <c r="I24" s="37">
        <f t="shared" si="27"/>
        <v>-143383.125</v>
      </c>
      <c r="J24" s="37">
        <f t="shared" si="27"/>
        <v>-180039.79166666666</v>
      </c>
      <c r="K24" s="37">
        <f t="shared" si="27"/>
        <v>-154039.79166666666</v>
      </c>
      <c r="L24" s="37">
        <f t="shared" si="27"/>
        <v>-187770.20833333334</v>
      </c>
      <c r="M24" s="37">
        <f t="shared" si="27"/>
        <v>-209035.20833333334</v>
      </c>
      <c r="N24" s="37">
        <f t="shared" si="27"/>
        <v>-213296.25</v>
      </c>
      <c r="O24" s="37">
        <f t="shared" si="27"/>
        <v>-193796.25</v>
      </c>
      <c r="P24" s="37">
        <f t="shared" si="27"/>
        <v>-230342.5</v>
      </c>
      <c r="Q24" s="37">
        <f t="shared" si="27"/>
        <v>-225763.33333333334</v>
      </c>
      <c r="R24" s="37">
        <f t="shared" si="27"/>
        <v>-223440.41666666666</v>
      </c>
      <c r="S24" s="37">
        <f t="shared" si="27"/>
        <v>-215440.41666666666</v>
      </c>
      <c r="T24" s="37">
        <f t="shared" si="27"/>
        <v>-241766.8125</v>
      </c>
      <c r="U24" s="37">
        <f t="shared" si="27"/>
        <v>-230901.24375000002</v>
      </c>
      <c r="V24" s="37">
        <f t="shared" si="27"/>
        <v>-260556.36041666666</v>
      </c>
      <c r="W24" s="37">
        <f t="shared" si="27"/>
        <v>-259705.31874999998</v>
      </c>
      <c r="X24" s="37">
        <f t="shared" si="27"/>
        <v>-238593.6479166667</v>
      </c>
      <c r="Y24" s="37">
        <f t="shared" si="27"/>
        <v>-257282.93125000002</v>
      </c>
      <c r="Z24" s="37">
        <f t="shared" si="27"/>
        <v>-243678.09583333341</v>
      </c>
      <c r="AA24" s="37">
        <f t="shared" si="27"/>
        <v>-230557.67916666673</v>
      </c>
      <c r="AB24" s="37">
        <f t="shared" si="27"/>
        <v>-253811.56666666668</v>
      </c>
      <c r="AC24" s="37">
        <f t="shared" si="27"/>
        <v>-197441.52500000002</v>
      </c>
      <c r="AD24" s="37">
        <f t="shared" si="27"/>
        <v>-203188.58750000002</v>
      </c>
      <c r="AE24" s="37">
        <f t="shared" si="27"/>
        <v>-204865.67083333337</v>
      </c>
      <c r="AF24" s="37">
        <f t="shared" si="27"/>
        <v>-181721.62083333329</v>
      </c>
      <c r="AG24" s="37">
        <f t="shared" si="27"/>
        <v>-161783.72083333327</v>
      </c>
      <c r="AH24" s="37">
        <f t="shared" si="27"/>
        <v>-176185.86249999993</v>
      </c>
      <c r="AI24" s="37">
        <f t="shared" si="27"/>
        <v>-143207.08124999993</v>
      </c>
      <c r="AJ24" s="37">
        <f t="shared" si="27"/>
        <v>-139549.46041666664</v>
      </c>
      <c r="AK24" s="37">
        <f t="shared" si="27"/>
        <v>-117049.46041666664</v>
      </c>
      <c r="AL24" s="37">
        <f t="shared" si="27"/>
        <v>-86056.322916666686</v>
      </c>
      <c r="AM24" s="37">
        <f t="shared" si="27"/>
        <v>-78207.293749999953</v>
      </c>
      <c r="AN24" s="37">
        <f t="shared" si="27"/>
        <v>-82937.847916666709</v>
      </c>
      <c r="AO24" s="37">
        <f t="shared" si="27"/>
        <v>-29737.014583333395</v>
      </c>
      <c r="AP24" s="37">
        <f t="shared" si="27"/>
        <v>4329.3562500000698</v>
      </c>
      <c r="AQ24" s="37">
        <f t="shared" si="27"/>
        <v>5347.7104166666977</v>
      </c>
      <c r="AR24" s="17"/>
      <c r="AS24" s="36">
        <f>SUM(H24:J24)</f>
        <v>-459691.66666666663</v>
      </c>
      <c r="AT24" s="36">
        <f>SUM(K24:M24)</f>
        <v>-550845.20833333337</v>
      </c>
      <c r="AU24" s="36">
        <f>SUM(N24:P24)</f>
        <v>-637435</v>
      </c>
      <c r="AV24" s="36">
        <f>SUM(Q24:S24)</f>
        <v>-664644.16666666663</v>
      </c>
      <c r="AW24" s="36">
        <f>SUM(T24:V24)</f>
        <v>-733224.41666666674</v>
      </c>
      <c r="AX24" s="36">
        <f>SUM(W24:Y24)</f>
        <v>-755581.8979166667</v>
      </c>
      <c r="AY24" s="36">
        <f>SUM(Z24:AB24)</f>
        <v>-728047.34166666679</v>
      </c>
      <c r="AZ24" s="36">
        <f>SUM(AC24:AE24)</f>
        <v>-605495.78333333344</v>
      </c>
      <c r="BA24" s="36">
        <f>SUM(AF24:AH24)</f>
        <v>-519691.20416666649</v>
      </c>
      <c r="BB24" s="36">
        <f>SUM(AI24:AK24)</f>
        <v>-399806.00208333321</v>
      </c>
      <c r="BC24" s="36">
        <f>SUM(AL24:AN24)</f>
        <v>-247201.46458333335</v>
      </c>
      <c r="BD24" s="36">
        <f>SUM(AO24:AQ24)</f>
        <v>-20059.947916666628</v>
      </c>
      <c r="BE24" s="17"/>
      <c r="BF24" s="36">
        <f>SUM(AS24:AV24)</f>
        <v>-2312616.0416666665</v>
      </c>
      <c r="BG24" s="36">
        <f>SUM(AW24:AZ24)</f>
        <v>-2822349.4395833332</v>
      </c>
      <c r="BH24" s="36">
        <f>SUM(BA24:BD24)</f>
        <v>-1186758.6187499994</v>
      </c>
    </row>
    <row r="25" spans="2:60" ht="13.5">
      <c r="B25" s="90" t="s">
        <v>34</v>
      </c>
      <c r="C25" s="90"/>
      <c r="D25" s="90"/>
      <c r="E25" s="90"/>
      <c r="F25" s="91"/>
      <c r="H25" s="15" t="str">
        <f t="shared" ref="H25:AQ25" si="28">IF(ISNUMBER(H24/H$8),H24/H$8,"n/a ")</f>
        <v xml:space="preserve">n/a </v>
      </c>
      <c r="I25" s="15" t="str">
        <f t="shared" si="28"/>
        <v xml:space="preserve">n/a </v>
      </c>
      <c r="J25" s="15">
        <f t="shared" si="28"/>
        <v>-21.604774999999997</v>
      </c>
      <c r="K25" s="15">
        <f t="shared" si="28"/>
        <v>-18.484774999999999</v>
      </c>
      <c r="L25" s="15">
        <f t="shared" si="28"/>
        <v>-11.2662125</v>
      </c>
      <c r="M25" s="15">
        <f t="shared" si="28"/>
        <v>-12.5421125</v>
      </c>
      <c r="N25" s="15">
        <f t="shared" si="28"/>
        <v>-8.5318500000000004</v>
      </c>
      <c r="O25" s="15">
        <f t="shared" si="28"/>
        <v>-7.7518500000000001</v>
      </c>
      <c r="P25" s="15">
        <f t="shared" si="28"/>
        <v>-9.2136999999999993</v>
      </c>
      <c r="Q25" s="15">
        <f t="shared" si="28"/>
        <v>-5.4183200000000005</v>
      </c>
      <c r="R25" s="15">
        <f t="shared" si="28"/>
        <v>-3.8304071428571427</v>
      </c>
      <c r="S25" s="15">
        <f t="shared" si="28"/>
        <v>-3.6932642857142852</v>
      </c>
      <c r="T25" s="15">
        <f t="shared" si="28"/>
        <v>-3.2235575000000001</v>
      </c>
      <c r="U25" s="15">
        <f t="shared" si="28"/>
        <v>-3.0786832500000001</v>
      </c>
      <c r="V25" s="15">
        <f t="shared" si="28"/>
        <v>-3.126676325</v>
      </c>
      <c r="W25" s="15">
        <f t="shared" si="28"/>
        <v>-2.5970531874999998</v>
      </c>
      <c r="X25" s="15">
        <f t="shared" si="28"/>
        <v>-2.2024029038461541</v>
      </c>
      <c r="Y25" s="15">
        <f t="shared" si="28"/>
        <v>-2.0582634500000001</v>
      </c>
      <c r="Z25" s="15">
        <f t="shared" si="28"/>
        <v>-1.7200806764705889</v>
      </c>
      <c r="AA25" s="15">
        <f t="shared" si="28"/>
        <v>-1.4561537631578951</v>
      </c>
      <c r="AB25" s="15">
        <f t="shared" si="28"/>
        <v>-1.3844267272727273</v>
      </c>
      <c r="AC25" s="15">
        <f t="shared" si="28"/>
        <v>-0.98720762500000014</v>
      </c>
      <c r="AD25" s="15">
        <f t="shared" si="28"/>
        <v>-0.90306038888888895</v>
      </c>
      <c r="AE25" s="15">
        <f t="shared" si="28"/>
        <v>-0.84772001724137946</v>
      </c>
      <c r="AF25" s="15">
        <f t="shared" si="28"/>
        <v>-0.68145607812499975</v>
      </c>
      <c r="AG25" s="15">
        <f t="shared" si="28"/>
        <v>-0.55468704285714254</v>
      </c>
      <c r="AH25" s="15">
        <f t="shared" si="28"/>
        <v>-0.5421103461538459</v>
      </c>
      <c r="AI25" s="15">
        <f t="shared" si="28"/>
        <v>-0.4091630892857141</v>
      </c>
      <c r="AJ25" s="15">
        <f t="shared" si="28"/>
        <v>-0.36404207065217387</v>
      </c>
      <c r="AK25" s="15">
        <f t="shared" si="28"/>
        <v>-0.28665173979591829</v>
      </c>
      <c r="AL25" s="15">
        <f t="shared" si="28"/>
        <v>-0.19859151442307699</v>
      </c>
      <c r="AM25" s="15">
        <f t="shared" si="28"/>
        <v>-0.16464693421052623</v>
      </c>
      <c r="AN25" s="15">
        <f t="shared" si="28"/>
        <v>-0.16315642213114764</v>
      </c>
      <c r="AO25" s="15">
        <f t="shared" si="28"/>
        <v>-5.4899103846153964E-2</v>
      </c>
      <c r="AP25" s="15">
        <f t="shared" si="28"/>
        <v>7.529315217391426E-3</v>
      </c>
      <c r="AQ25" s="15">
        <f t="shared" si="28"/>
        <v>8.6719628378378894E-3</v>
      </c>
      <c r="AS25" s="89">
        <f t="shared" ref="AS25:BD25" si="29">IF(ISNUMBER(AS24/AS$8),AS24/AS$8,"n/a ")</f>
        <v>-55.16299999999999</v>
      </c>
      <c r="AT25" s="89">
        <f t="shared" si="29"/>
        <v>-13.220284999999999</v>
      </c>
      <c r="AU25" s="89">
        <f t="shared" si="29"/>
        <v>-8.499133333333333</v>
      </c>
      <c r="AV25" s="89">
        <f t="shared" si="29"/>
        <v>-4.1977526315789468</v>
      </c>
      <c r="AW25" s="89">
        <f t="shared" si="29"/>
        <v>-3.1423903571428577</v>
      </c>
      <c r="AX25" s="89">
        <f t="shared" si="29"/>
        <v>-2.2667456937500003</v>
      </c>
      <c r="AY25" s="89">
        <f t="shared" si="29"/>
        <v>-1.5063048448275864</v>
      </c>
      <c r="AZ25" s="89">
        <f t="shared" si="29"/>
        <v>-0.90824367500000025</v>
      </c>
      <c r="BA25" s="89">
        <f t="shared" si="29"/>
        <v>-0.58832966509433937</v>
      </c>
      <c r="BB25" s="89">
        <f t="shared" si="29"/>
        <v>-0.35019503832116783</v>
      </c>
      <c r="BC25" s="89">
        <f t="shared" si="29"/>
        <v>-0.17449515147058828</v>
      </c>
      <c r="BD25" s="89">
        <f t="shared" si="29"/>
        <v>-1.157304687499998E-2</v>
      </c>
      <c r="BF25" s="89">
        <f>IF(ISNUMBER(BF24/BF$8),BF24/BF$8,"n/a ")</f>
        <v>-8.1621742647058806</v>
      </c>
      <c r="BG25" s="89">
        <f>IF(ISNUMBER(BG24/BG$8),BG24/BG$8,"n/a ")</f>
        <v>-1.6440870521844662</v>
      </c>
      <c r="BH25" s="89">
        <f>IF(ISNUMBER(BH24/BH$8),BH24/BH$8,"n/a ")</f>
        <v>-0.22932533695652163</v>
      </c>
    </row>
    <row r="26" spans="2:60">
      <c r="AS26" s="23"/>
      <c r="AT26" s="23"/>
      <c r="AU26" s="23"/>
      <c r="AV26" s="23"/>
      <c r="AW26" s="23"/>
      <c r="AX26" s="23"/>
      <c r="AY26" s="23"/>
      <c r="AZ26" s="23"/>
      <c r="BA26" s="22"/>
      <c r="BB26" s="22"/>
      <c r="BC26" s="22"/>
      <c r="BD26" s="22"/>
      <c r="BF26" s="21"/>
      <c r="BG26" s="21"/>
      <c r="BH26" s="21"/>
    </row>
    <row r="27" spans="2:60">
      <c r="B27" s="40" t="s">
        <v>37</v>
      </c>
      <c r="C27" s="40"/>
      <c r="D27" s="40"/>
      <c r="E27" s="40"/>
      <c r="F27" s="41"/>
      <c r="G27" s="40"/>
      <c r="H27" s="56">
        <v>0</v>
      </c>
      <c r="I27" s="55">
        <v>0</v>
      </c>
      <c r="J27" s="55">
        <v>0</v>
      </c>
      <c r="K27" s="55">
        <v>0</v>
      </c>
      <c r="L27" s="55">
        <v>0</v>
      </c>
      <c r="M27" s="55">
        <v>0</v>
      </c>
      <c r="N27" s="55">
        <v>0</v>
      </c>
      <c r="O27" s="55">
        <v>0</v>
      </c>
      <c r="P27" s="55">
        <v>0</v>
      </c>
      <c r="Q27" s="55">
        <v>0</v>
      </c>
      <c r="R27" s="55">
        <v>0</v>
      </c>
      <c r="S27" s="55">
        <v>0</v>
      </c>
      <c r="T27" s="55">
        <v>0</v>
      </c>
      <c r="U27" s="55">
        <v>0</v>
      </c>
      <c r="V27" s="55">
        <v>0</v>
      </c>
      <c r="W27" s="55">
        <v>0</v>
      </c>
      <c r="X27" s="55">
        <v>0</v>
      </c>
      <c r="Y27" s="55">
        <v>0</v>
      </c>
      <c r="Z27" s="55">
        <v>0</v>
      </c>
      <c r="AA27" s="55">
        <v>0</v>
      </c>
      <c r="AB27" s="55">
        <v>0</v>
      </c>
      <c r="AC27" s="55">
        <v>0</v>
      </c>
      <c r="AD27" s="55">
        <v>0</v>
      </c>
      <c r="AE27" s="55">
        <v>0</v>
      </c>
      <c r="AF27" s="55">
        <v>0</v>
      </c>
      <c r="AG27" s="55">
        <v>0</v>
      </c>
      <c r="AH27" s="55">
        <v>0</v>
      </c>
      <c r="AI27" s="55">
        <v>0</v>
      </c>
      <c r="AJ27" s="55">
        <v>0</v>
      </c>
      <c r="AK27" s="55">
        <v>0</v>
      </c>
      <c r="AL27" s="55">
        <v>0</v>
      </c>
      <c r="AM27" s="55">
        <v>0</v>
      </c>
      <c r="AN27" s="55">
        <v>0</v>
      </c>
      <c r="AO27" s="55">
        <v>0</v>
      </c>
      <c r="AP27" s="55">
        <v>0</v>
      </c>
      <c r="AQ27" s="55">
        <v>0</v>
      </c>
      <c r="AS27" s="92">
        <f>SUM(H27:J27)</f>
        <v>0</v>
      </c>
      <c r="AT27" s="92">
        <f>SUM(K27:M27)</f>
        <v>0</v>
      </c>
      <c r="AU27" s="92">
        <f>SUM(N27:P27)</f>
        <v>0</v>
      </c>
      <c r="AV27" s="92">
        <f>SUM(Q27:S27)</f>
        <v>0</v>
      </c>
      <c r="AW27" s="92">
        <f>SUM(T27:V27)</f>
        <v>0</v>
      </c>
      <c r="AX27" s="92">
        <f>SUM(W27:Y27)</f>
        <v>0</v>
      </c>
      <c r="AY27" s="92">
        <f>SUM(Z27:AB27)</f>
        <v>0</v>
      </c>
      <c r="AZ27" s="92">
        <f>SUM(AC27:AE27)</f>
        <v>0</v>
      </c>
      <c r="BA27" s="22">
        <f>SUM(AF27:AH27)</f>
        <v>0</v>
      </c>
      <c r="BB27" s="22">
        <f>SUM(AI27:AK27)</f>
        <v>0</v>
      </c>
      <c r="BC27" s="22">
        <f>SUM(AL27:AN27)</f>
        <v>0</v>
      </c>
      <c r="BD27" s="22">
        <f>SUM(AO27:AQ27)</f>
        <v>0</v>
      </c>
      <c r="BF27" s="46">
        <f>SUM(AS27:AV27)</f>
        <v>0</v>
      </c>
      <c r="BG27" s="46">
        <f>SUM(AW27:AZ27)</f>
        <v>0</v>
      </c>
      <c r="BH27" s="46">
        <f>SUM(BA27:BD27)</f>
        <v>0</v>
      </c>
    </row>
    <row r="28" spans="2:60">
      <c r="B28" s="4" t="s">
        <v>36</v>
      </c>
      <c r="H28" s="38">
        <f t="shared" ref="H28:AQ28" si="30">H24+H27</f>
        <v>-136268.75</v>
      </c>
      <c r="I28" s="37">
        <f t="shared" si="30"/>
        <v>-143383.125</v>
      </c>
      <c r="J28" s="37">
        <f t="shared" si="30"/>
        <v>-180039.79166666666</v>
      </c>
      <c r="K28" s="37">
        <f t="shared" si="30"/>
        <v>-154039.79166666666</v>
      </c>
      <c r="L28" s="37">
        <f t="shared" si="30"/>
        <v>-187770.20833333334</v>
      </c>
      <c r="M28" s="37">
        <f t="shared" si="30"/>
        <v>-209035.20833333334</v>
      </c>
      <c r="N28" s="37">
        <f t="shared" si="30"/>
        <v>-213296.25</v>
      </c>
      <c r="O28" s="37">
        <f t="shared" si="30"/>
        <v>-193796.25</v>
      </c>
      <c r="P28" s="37">
        <f t="shared" si="30"/>
        <v>-230342.5</v>
      </c>
      <c r="Q28" s="37">
        <f t="shared" si="30"/>
        <v>-225763.33333333334</v>
      </c>
      <c r="R28" s="37">
        <f t="shared" si="30"/>
        <v>-223440.41666666666</v>
      </c>
      <c r="S28" s="37">
        <f t="shared" si="30"/>
        <v>-215440.41666666666</v>
      </c>
      <c r="T28" s="37">
        <f t="shared" si="30"/>
        <v>-241766.8125</v>
      </c>
      <c r="U28" s="37">
        <f t="shared" si="30"/>
        <v>-230901.24375000002</v>
      </c>
      <c r="V28" s="37">
        <f t="shared" si="30"/>
        <v>-260556.36041666666</v>
      </c>
      <c r="W28" s="37">
        <f t="shared" si="30"/>
        <v>-259705.31874999998</v>
      </c>
      <c r="X28" s="37">
        <f t="shared" si="30"/>
        <v>-238593.6479166667</v>
      </c>
      <c r="Y28" s="37">
        <f t="shared" si="30"/>
        <v>-257282.93125000002</v>
      </c>
      <c r="Z28" s="37">
        <f t="shared" si="30"/>
        <v>-243678.09583333341</v>
      </c>
      <c r="AA28" s="37">
        <f t="shared" si="30"/>
        <v>-230557.67916666673</v>
      </c>
      <c r="AB28" s="37">
        <f t="shared" si="30"/>
        <v>-253811.56666666668</v>
      </c>
      <c r="AC28" s="37">
        <f t="shared" si="30"/>
        <v>-197441.52500000002</v>
      </c>
      <c r="AD28" s="37">
        <f t="shared" si="30"/>
        <v>-203188.58750000002</v>
      </c>
      <c r="AE28" s="37">
        <f t="shared" si="30"/>
        <v>-204865.67083333337</v>
      </c>
      <c r="AF28" s="37">
        <f t="shared" si="30"/>
        <v>-181721.62083333329</v>
      </c>
      <c r="AG28" s="37">
        <f t="shared" si="30"/>
        <v>-161783.72083333327</v>
      </c>
      <c r="AH28" s="37">
        <f t="shared" si="30"/>
        <v>-176185.86249999993</v>
      </c>
      <c r="AI28" s="37">
        <f t="shared" si="30"/>
        <v>-143207.08124999993</v>
      </c>
      <c r="AJ28" s="37">
        <f t="shared" si="30"/>
        <v>-139549.46041666664</v>
      </c>
      <c r="AK28" s="37">
        <f t="shared" si="30"/>
        <v>-117049.46041666664</v>
      </c>
      <c r="AL28" s="37">
        <f t="shared" si="30"/>
        <v>-86056.322916666686</v>
      </c>
      <c r="AM28" s="37">
        <f t="shared" si="30"/>
        <v>-78207.293749999953</v>
      </c>
      <c r="AN28" s="37">
        <f t="shared" si="30"/>
        <v>-82937.847916666709</v>
      </c>
      <c r="AO28" s="37">
        <f t="shared" si="30"/>
        <v>-29737.014583333395</v>
      </c>
      <c r="AP28" s="37">
        <f t="shared" si="30"/>
        <v>4329.3562500000698</v>
      </c>
      <c r="AQ28" s="37">
        <f t="shared" si="30"/>
        <v>5347.7104166666977</v>
      </c>
      <c r="AR28" s="17"/>
      <c r="AS28" s="36">
        <f>SUM(H28:J28)</f>
        <v>-459691.66666666663</v>
      </c>
      <c r="AT28" s="36">
        <f>SUM(K28:M28)</f>
        <v>-550845.20833333337</v>
      </c>
      <c r="AU28" s="36">
        <f>SUM(N28:P28)</f>
        <v>-637435</v>
      </c>
      <c r="AV28" s="36">
        <f>SUM(Q28:S28)</f>
        <v>-664644.16666666663</v>
      </c>
      <c r="AW28" s="36">
        <f>SUM(T28:V28)</f>
        <v>-733224.41666666674</v>
      </c>
      <c r="AX28" s="36">
        <f>SUM(W28:Y28)</f>
        <v>-755581.8979166667</v>
      </c>
      <c r="AY28" s="36">
        <f>SUM(Z28:AB28)</f>
        <v>-728047.34166666679</v>
      </c>
      <c r="AZ28" s="36">
        <f>SUM(AC28:AE28)</f>
        <v>-605495.78333333344</v>
      </c>
      <c r="BA28" s="36">
        <f>SUM(AF28:AH28)</f>
        <v>-519691.20416666649</v>
      </c>
      <c r="BB28" s="36">
        <f>SUM(AI28:AK28)</f>
        <v>-399806.00208333321</v>
      </c>
      <c r="BC28" s="36">
        <f>SUM(AL28:AN28)</f>
        <v>-247201.46458333335</v>
      </c>
      <c r="BD28" s="36">
        <f>SUM(AO28:AQ28)</f>
        <v>-20059.947916666628</v>
      </c>
      <c r="BE28" s="17"/>
      <c r="BF28" s="36">
        <f>SUM(AS28:AV28)</f>
        <v>-2312616.0416666665</v>
      </c>
      <c r="BG28" s="36">
        <f>SUM(AW28:AZ28)</f>
        <v>-2822349.4395833332</v>
      </c>
      <c r="BH28" s="36">
        <f>SUM(BA28:BD28)</f>
        <v>-1186758.6187499994</v>
      </c>
    </row>
    <row r="29" spans="2:60">
      <c r="AS29" s="23"/>
      <c r="AT29" s="23"/>
      <c r="AU29" s="23"/>
      <c r="AV29" s="23"/>
      <c r="AW29" s="23"/>
      <c r="AX29" s="23"/>
      <c r="AY29" s="23"/>
      <c r="AZ29" s="23"/>
      <c r="BA29" s="22"/>
      <c r="BB29" s="22"/>
      <c r="BC29" s="22"/>
      <c r="BD29" s="22"/>
      <c r="BF29" s="21"/>
      <c r="BG29" s="21"/>
      <c r="BH29" s="21"/>
    </row>
    <row r="30" spans="2:60">
      <c r="B30" s="40" t="s">
        <v>35</v>
      </c>
      <c r="C30" s="40"/>
      <c r="D30" s="40"/>
      <c r="E30" s="40"/>
      <c r="F30" s="94"/>
      <c r="G30" s="93">
        <v>0</v>
      </c>
      <c r="H30" s="39">
        <f t="shared" ref="H30:AQ30" si="31">-MAX(H28*$G30,0)</f>
        <v>0</v>
      </c>
      <c r="I30" s="5">
        <f t="shared" si="31"/>
        <v>0</v>
      </c>
      <c r="J30" s="5">
        <f t="shared" si="31"/>
        <v>0</v>
      </c>
      <c r="K30" s="5">
        <f t="shared" si="31"/>
        <v>0</v>
      </c>
      <c r="L30" s="5">
        <f t="shared" si="31"/>
        <v>0</v>
      </c>
      <c r="M30" s="5">
        <f t="shared" si="31"/>
        <v>0</v>
      </c>
      <c r="N30" s="5">
        <f t="shared" si="31"/>
        <v>0</v>
      </c>
      <c r="O30" s="5">
        <f t="shared" si="31"/>
        <v>0</v>
      </c>
      <c r="P30" s="5">
        <f t="shared" si="31"/>
        <v>0</v>
      </c>
      <c r="Q30" s="5">
        <f t="shared" si="31"/>
        <v>0</v>
      </c>
      <c r="R30" s="5">
        <f t="shared" si="31"/>
        <v>0</v>
      </c>
      <c r="S30" s="5">
        <f t="shared" si="31"/>
        <v>0</v>
      </c>
      <c r="T30" s="5">
        <f t="shared" si="31"/>
        <v>0</v>
      </c>
      <c r="U30" s="5">
        <f t="shared" si="31"/>
        <v>0</v>
      </c>
      <c r="V30" s="5">
        <f t="shared" si="31"/>
        <v>0</v>
      </c>
      <c r="W30" s="5">
        <f t="shared" si="31"/>
        <v>0</v>
      </c>
      <c r="X30" s="5">
        <f t="shared" si="31"/>
        <v>0</v>
      </c>
      <c r="Y30" s="5">
        <f t="shared" si="31"/>
        <v>0</v>
      </c>
      <c r="Z30" s="5">
        <f t="shared" si="31"/>
        <v>0</v>
      </c>
      <c r="AA30" s="5">
        <f t="shared" si="31"/>
        <v>0</v>
      </c>
      <c r="AB30" s="5">
        <f t="shared" si="31"/>
        <v>0</v>
      </c>
      <c r="AC30" s="5">
        <f t="shared" si="31"/>
        <v>0</v>
      </c>
      <c r="AD30" s="5">
        <f t="shared" si="31"/>
        <v>0</v>
      </c>
      <c r="AE30" s="5">
        <f t="shared" si="31"/>
        <v>0</v>
      </c>
      <c r="AF30" s="5">
        <f t="shared" si="31"/>
        <v>0</v>
      </c>
      <c r="AG30" s="5">
        <f t="shared" si="31"/>
        <v>0</v>
      </c>
      <c r="AH30" s="5">
        <f t="shared" si="31"/>
        <v>0</v>
      </c>
      <c r="AI30" s="5">
        <f t="shared" si="31"/>
        <v>0</v>
      </c>
      <c r="AJ30" s="5">
        <f t="shared" si="31"/>
        <v>0</v>
      </c>
      <c r="AK30" s="5">
        <f t="shared" si="31"/>
        <v>0</v>
      </c>
      <c r="AL30" s="5">
        <f t="shared" si="31"/>
        <v>0</v>
      </c>
      <c r="AM30" s="5">
        <f t="shared" si="31"/>
        <v>0</v>
      </c>
      <c r="AN30" s="5">
        <f t="shared" si="31"/>
        <v>0</v>
      </c>
      <c r="AO30" s="5">
        <f t="shared" si="31"/>
        <v>0</v>
      </c>
      <c r="AP30" s="5">
        <f t="shared" si="31"/>
        <v>0</v>
      </c>
      <c r="AQ30" s="5">
        <f t="shared" si="31"/>
        <v>0</v>
      </c>
      <c r="AS30" s="92">
        <f>SUM(H30:J30)</f>
        <v>0</v>
      </c>
      <c r="AT30" s="92">
        <f>SUM(K30:M30)</f>
        <v>0</v>
      </c>
      <c r="AU30" s="92">
        <f>SUM(N30:P30)</f>
        <v>0</v>
      </c>
      <c r="AV30" s="92">
        <f>SUM(Q30:S30)</f>
        <v>0</v>
      </c>
      <c r="AW30" s="92">
        <f>SUM(T30:V30)</f>
        <v>0</v>
      </c>
      <c r="AX30" s="92">
        <f>SUM(W30:Y30)</f>
        <v>0</v>
      </c>
      <c r="AY30" s="92">
        <f>SUM(Z30:AB30)</f>
        <v>0</v>
      </c>
      <c r="AZ30" s="92">
        <f>SUM(AC30:AE30)</f>
        <v>0</v>
      </c>
      <c r="BA30" s="22">
        <f>SUM(AF30:AH30)</f>
        <v>0</v>
      </c>
      <c r="BB30" s="22">
        <f>SUM(AI30:AK30)</f>
        <v>0</v>
      </c>
      <c r="BC30" s="22">
        <f>SUM(AL30:AN30)</f>
        <v>0</v>
      </c>
      <c r="BD30" s="22">
        <f>SUM(AO30:AQ30)</f>
        <v>0</v>
      </c>
      <c r="BF30" s="46">
        <f>SUM(AS30:AV30)</f>
        <v>0</v>
      </c>
      <c r="BG30" s="46">
        <f>SUM(AW30:AZ30)</f>
        <v>0</v>
      </c>
      <c r="BH30" s="46">
        <f>SUM(BA30:BD30)</f>
        <v>0</v>
      </c>
    </row>
    <row r="31" spans="2:60">
      <c r="B31" s="4" t="s">
        <v>18</v>
      </c>
      <c r="H31" s="38">
        <f t="shared" ref="H31:AQ31" si="32">H28+H30</f>
        <v>-136268.75</v>
      </c>
      <c r="I31" s="37">
        <f t="shared" si="32"/>
        <v>-143383.125</v>
      </c>
      <c r="J31" s="37">
        <f t="shared" si="32"/>
        <v>-180039.79166666666</v>
      </c>
      <c r="K31" s="37">
        <f t="shared" si="32"/>
        <v>-154039.79166666666</v>
      </c>
      <c r="L31" s="37">
        <f t="shared" si="32"/>
        <v>-187770.20833333334</v>
      </c>
      <c r="M31" s="37">
        <f t="shared" si="32"/>
        <v>-209035.20833333334</v>
      </c>
      <c r="N31" s="37">
        <f t="shared" si="32"/>
        <v>-213296.25</v>
      </c>
      <c r="O31" s="37">
        <f t="shared" si="32"/>
        <v>-193796.25</v>
      </c>
      <c r="P31" s="37">
        <f t="shared" si="32"/>
        <v>-230342.5</v>
      </c>
      <c r="Q31" s="37">
        <f t="shared" si="32"/>
        <v>-225763.33333333334</v>
      </c>
      <c r="R31" s="37">
        <f t="shared" si="32"/>
        <v>-223440.41666666666</v>
      </c>
      <c r="S31" s="37">
        <f t="shared" si="32"/>
        <v>-215440.41666666666</v>
      </c>
      <c r="T31" s="37">
        <f t="shared" si="32"/>
        <v>-241766.8125</v>
      </c>
      <c r="U31" s="37">
        <f t="shared" si="32"/>
        <v>-230901.24375000002</v>
      </c>
      <c r="V31" s="37">
        <f t="shared" si="32"/>
        <v>-260556.36041666666</v>
      </c>
      <c r="W31" s="37">
        <f t="shared" si="32"/>
        <v>-259705.31874999998</v>
      </c>
      <c r="X31" s="37">
        <f t="shared" si="32"/>
        <v>-238593.6479166667</v>
      </c>
      <c r="Y31" s="37">
        <f t="shared" si="32"/>
        <v>-257282.93125000002</v>
      </c>
      <c r="Z31" s="37">
        <f t="shared" si="32"/>
        <v>-243678.09583333341</v>
      </c>
      <c r="AA31" s="37">
        <f t="shared" si="32"/>
        <v>-230557.67916666673</v>
      </c>
      <c r="AB31" s="37">
        <f t="shared" si="32"/>
        <v>-253811.56666666668</v>
      </c>
      <c r="AC31" s="37">
        <f t="shared" si="32"/>
        <v>-197441.52500000002</v>
      </c>
      <c r="AD31" s="37">
        <f t="shared" si="32"/>
        <v>-203188.58750000002</v>
      </c>
      <c r="AE31" s="37">
        <f t="shared" si="32"/>
        <v>-204865.67083333337</v>
      </c>
      <c r="AF31" s="37">
        <f t="shared" si="32"/>
        <v>-181721.62083333329</v>
      </c>
      <c r="AG31" s="37">
        <f t="shared" si="32"/>
        <v>-161783.72083333327</v>
      </c>
      <c r="AH31" s="37">
        <f t="shared" si="32"/>
        <v>-176185.86249999993</v>
      </c>
      <c r="AI31" s="37">
        <f t="shared" si="32"/>
        <v>-143207.08124999993</v>
      </c>
      <c r="AJ31" s="37">
        <f t="shared" si="32"/>
        <v>-139549.46041666664</v>
      </c>
      <c r="AK31" s="37">
        <f t="shared" si="32"/>
        <v>-117049.46041666664</v>
      </c>
      <c r="AL31" s="37">
        <f t="shared" si="32"/>
        <v>-86056.322916666686</v>
      </c>
      <c r="AM31" s="37">
        <f t="shared" si="32"/>
        <v>-78207.293749999953</v>
      </c>
      <c r="AN31" s="37">
        <f t="shared" si="32"/>
        <v>-82937.847916666709</v>
      </c>
      <c r="AO31" s="37">
        <f t="shared" si="32"/>
        <v>-29737.014583333395</v>
      </c>
      <c r="AP31" s="37">
        <f t="shared" si="32"/>
        <v>4329.3562500000698</v>
      </c>
      <c r="AQ31" s="37">
        <f t="shared" si="32"/>
        <v>5347.7104166666977</v>
      </c>
      <c r="AR31" s="17"/>
      <c r="AS31" s="36">
        <f>SUM(H31:J31)</f>
        <v>-459691.66666666663</v>
      </c>
      <c r="AT31" s="36">
        <f>SUM(K31:M31)</f>
        <v>-550845.20833333337</v>
      </c>
      <c r="AU31" s="36">
        <f>SUM(N31:P31)</f>
        <v>-637435</v>
      </c>
      <c r="AV31" s="36">
        <f>SUM(Q31:S31)</f>
        <v>-664644.16666666663</v>
      </c>
      <c r="AW31" s="36">
        <f>SUM(T31:V31)</f>
        <v>-733224.41666666674</v>
      </c>
      <c r="AX31" s="36">
        <f>SUM(W31:Y31)</f>
        <v>-755581.8979166667</v>
      </c>
      <c r="AY31" s="36">
        <f>SUM(Z31:AB31)</f>
        <v>-728047.34166666679</v>
      </c>
      <c r="AZ31" s="36">
        <f>SUM(AC31:AE31)</f>
        <v>-605495.78333333344</v>
      </c>
      <c r="BA31" s="36">
        <f>SUM(AF31:AH31)</f>
        <v>-519691.20416666649</v>
      </c>
      <c r="BB31" s="36">
        <f>SUM(AI31:AK31)</f>
        <v>-399806.00208333321</v>
      </c>
      <c r="BC31" s="36">
        <f>SUM(AL31:AN31)</f>
        <v>-247201.46458333335</v>
      </c>
      <c r="BD31" s="36">
        <f>SUM(AO31:AQ31)</f>
        <v>-20059.947916666628</v>
      </c>
      <c r="BE31" s="17"/>
      <c r="BF31" s="36">
        <f>SUM(AS31:AV31)</f>
        <v>-2312616.0416666665</v>
      </c>
      <c r="BG31" s="36">
        <f>SUM(AW31:AZ31)</f>
        <v>-2822349.4395833332</v>
      </c>
      <c r="BH31" s="36">
        <f>SUM(BA31:BD31)</f>
        <v>-1186758.6187499994</v>
      </c>
    </row>
    <row r="32" spans="2:60" ht="13.5">
      <c r="B32" s="90" t="s">
        <v>34</v>
      </c>
      <c r="C32" s="90"/>
      <c r="D32" s="90"/>
      <c r="E32" s="90"/>
      <c r="F32" s="91"/>
      <c r="G32" s="90"/>
      <c r="H32" s="15" t="str">
        <f t="shared" ref="H32:AQ32" si="33">IF(ISNUMBER(H31/H8),H31/H8,"n/a ")</f>
        <v xml:space="preserve">n/a </v>
      </c>
      <c r="I32" s="15" t="str">
        <f t="shared" si="33"/>
        <v xml:space="preserve">n/a </v>
      </c>
      <c r="J32" s="15">
        <f t="shared" si="33"/>
        <v>-21.604774999999997</v>
      </c>
      <c r="K32" s="15">
        <f t="shared" si="33"/>
        <v>-18.484774999999999</v>
      </c>
      <c r="L32" s="15">
        <f t="shared" si="33"/>
        <v>-11.2662125</v>
      </c>
      <c r="M32" s="15">
        <f t="shared" si="33"/>
        <v>-12.5421125</v>
      </c>
      <c r="N32" s="15">
        <f t="shared" si="33"/>
        <v>-8.5318500000000004</v>
      </c>
      <c r="O32" s="15">
        <f t="shared" si="33"/>
        <v>-7.7518500000000001</v>
      </c>
      <c r="P32" s="15">
        <f t="shared" si="33"/>
        <v>-9.2136999999999993</v>
      </c>
      <c r="Q32" s="15">
        <f t="shared" si="33"/>
        <v>-5.4183200000000005</v>
      </c>
      <c r="R32" s="15">
        <f t="shared" si="33"/>
        <v>-3.8304071428571427</v>
      </c>
      <c r="S32" s="15">
        <f t="shared" si="33"/>
        <v>-3.6932642857142852</v>
      </c>
      <c r="T32" s="15">
        <f t="shared" si="33"/>
        <v>-3.2235575000000001</v>
      </c>
      <c r="U32" s="15">
        <f t="shared" si="33"/>
        <v>-3.0786832500000001</v>
      </c>
      <c r="V32" s="15">
        <f t="shared" si="33"/>
        <v>-3.126676325</v>
      </c>
      <c r="W32" s="15">
        <f t="shared" si="33"/>
        <v>-2.5970531874999998</v>
      </c>
      <c r="X32" s="15">
        <f t="shared" si="33"/>
        <v>-2.2024029038461541</v>
      </c>
      <c r="Y32" s="15">
        <f t="shared" si="33"/>
        <v>-2.0582634500000001</v>
      </c>
      <c r="Z32" s="15">
        <f t="shared" si="33"/>
        <v>-1.7200806764705889</v>
      </c>
      <c r="AA32" s="15">
        <f t="shared" si="33"/>
        <v>-1.4561537631578951</v>
      </c>
      <c r="AB32" s="15">
        <f t="shared" si="33"/>
        <v>-1.3844267272727273</v>
      </c>
      <c r="AC32" s="15">
        <f t="shared" si="33"/>
        <v>-0.98720762500000014</v>
      </c>
      <c r="AD32" s="15">
        <f t="shared" si="33"/>
        <v>-0.90306038888888895</v>
      </c>
      <c r="AE32" s="15">
        <f t="shared" si="33"/>
        <v>-0.84772001724137946</v>
      </c>
      <c r="AF32" s="15">
        <f t="shared" si="33"/>
        <v>-0.68145607812499975</v>
      </c>
      <c r="AG32" s="15">
        <f t="shared" si="33"/>
        <v>-0.55468704285714254</v>
      </c>
      <c r="AH32" s="15">
        <f t="shared" si="33"/>
        <v>-0.5421103461538459</v>
      </c>
      <c r="AI32" s="15">
        <f t="shared" si="33"/>
        <v>-0.4091630892857141</v>
      </c>
      <c r="AJ32" s="15">
        <f t="shared" si="33"/>
        <v>-0.36404207065217387</v>
      </c>
      <c r="AK32" s="15">
        <f t="shared" si="33"/>
        <v>-0.28665173979591829</v>
      </c>
      <c r="AL32" s="15">
        <f t="shared" si="33"/>
        <v>-0.19859151442307699</v>
      </c>
      <c r="AM32" s="15">
        <f t="shared" si="33"/>
        <v>-0.16464693421052623</v>
      </c>
      <c r="AN32" s="15">
        <f t="shared" si="33"/>
        <v>-0.16315642213114764</v>
      </c>
      <c r="AO32" s="15">
        <f t="shared" si="33"/>
        <v>-5.4899103846153964E-2</v>
      </c>
      <c r="AP32" s="15">
        <f t="shared" si="33"/>
        <v>7.529315217391426E-3</v>
      </c>
      <c r="AQ32" s="15">
        <f t="shared" si="33"/>
        <v>8.6719628378378894E-3</v>
      </c>
      <c r="AS32" s="89">
        <f t="shared" ref="AS32:BD32" si="34">IF(ISNUMBER(AS31/AS8),AS31/AS8,"n/a ")</f>
        <v>-55.16299999999999</v>
      </c>
      <c r="AT32" s="89">
        <f t="shared" si="34"/>
        <v>-13.220284999999999</v>
      </c>
      <c r="AU32" s="89">
        <f t="shared" si="34"/>
        <v>-8.499133333333333</v>
      </c>
      <c r="AV32" s="89">
        <f t="shared" si="34"/>
        <v>-4.1977526315789468</v>
      </c>
      <c r="AW32" s="89">
        <f t="shared" si="34"/>
        <v>-3.1423903571428577</v>
      </c>
      <c r="AX32" s="89">
        <f t="shared" si="34"/>
        <v>-2.2667456937500003</v>
      </c>
      <c r="AY32" s="89">
        <f t="shared" si="34"/>
        <v>-1.5063048448275864</v>
      </c>
      <c r="AZ32" s="89">
        <f t="shared" si="34"/>
        <v>-0.90824367500000025</v>
      </c>
      <c r="BA32" s="89">
        <f t="shared" si="34"/>
        <v>-0.58832966509433937</v>
      </c>
      <c r="BB32" s="89">
        <f t="shared" si="34"/>
        <v>-0.35019503832116783</v>
      </c>
      <c r="BC32" s="89">
        <f t="shared" si="34"/>
        <v>-0.17449515147058828</v>
      </c>
      <c r="BD32" s="89">
        <f t="shared" si="34"/>
        <v>-1.157304687499998E-2</v>
      </c>
      <c r="BF32" s="89">
        <f>IF(ISNUMBER(BF31/BF8),BF31/BF8,"n/a ")</f>
        <v>-8.1621742647058806</v>
      </c>
      <c r="BG32" s="89">
        <f>IF(ISNUMBER(BG31/BG8),BG31/BG8,"n/a ")</f>
        <v>-1.6440870521844662</v>
      </c>
      <c r="BH32" s="89">
        <f>IF(ISNUMBER(BH31/BH8),BH31/BH8,"n/a ")</f>
        <v>-0.22932533695652163</v>
      </c>
    </row>
    <row r="33" spans="1:60" ht="5.25" customHeight="1" thickBot="1">
      <c r="B33" s="7"/>
      <c r="C33" s="7"/>
      <c r="D33" s="7"/>
      <c r="E33" s="7"/>
      <c r="F33" s="10"/>
      <c r="G33" s="7"/>
      <c r="H33" s="9"/>
      <c r="I33" s="7"/>
      <c r="J33" s="7"/>
      <c r="K33" s="8"/>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S33" s="6"/>
      <c r="AT33" s="6"/>
      <c r="AU33" s="6"/>
      <c r="AV33" s="6"/>
      <c r="AW33" s="6"/>
      <c r="AX33" s="6"/>
      <c r="AY33" s="6"/>
      <c r="AZ33" s="6"/>
      <c r="BA33" s="6"/>
      <c r="BB33" s="6"/>
      <c r="BC33" s="6"/>
      <c r="BD33" s="6"/>
      <c r="BF33" s="6"/>
      <c r="BG33" s="6"/>
      <c r="BH33" s="6"/>
    </row>
    <row r="34" spans="1:60" ht="13.5" thickTop="1">
      <c r="B34" s="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S34" s="33"/>
      <c r="AT34" s="33"/>
      <c r="AU34" s="33"/>
      <c r="AV34" s="33"/>
      <c r="AW34" s="33"/>
      <c r="AX34" s="33"/>
      <c r="AY34" s="33"/>
      <c r="AZ34" s="33"/>
      <c r="BA34" s="33"/>
      <c r="BB34" s="33"/>
      <c r="BC34" s="33"/>
      <c r="BD34" s="33"/>
      <c r="BF34" s="21"/>
      <c r="BG34" s="21"/>
      <c r="BH34" s="21"/>
    </row>
    <row r="35" spans="1:60" s="83" customFormat="1">
      <c r="A35" s="1"/>
      <c r="B35" s="4"/>
      <c r="C35" s="1"/>
      <c r="D35" s="1"/>
      <c r="E35" s="1"/>
      <c r="F35" s="4"/>
      <c r="G35" s="1"/>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1"/>
      <c r="AS35" s="33"/>
      <c r="AT35" s="33"/>
      <c r="AU35" s="33"/>
      <c r="AV35" s="33"/>
      <c r="AW35" s="33"/>
      <c r="AX35" s="33"/>
      <c r="AY35" s="33"/>
      <c r="AZ35" s="33"/>
      <c r="BA35" s="22"/>
      <c r="BB35" s="22"/>
      <c r="BC35" s="22"/>
      <c r="BD35" s="22"/>
      <c r="BE35" s="1"/>
      <c r="BF35" s="21"/>
      <c r="BG35" s="21"/>
      <c r="BH35" s="21"/>
    </row>
    <row r="36" spans="1:60" ht="13.5" thickBot="1">
      <c r="A36" s="32" t="s">
        <v>0</v>
      </c>
      <c r="B36" s="31" t="s">
        <v>33</v>
      </c>
      <c r="C36" s="30"/>
      <c r="D36" s="29"/>
      <c r="E36" s="83"/>
      <c r="F36" s="82"/>
      <c r="G36" s="87"/>
      <c r="H36" s="88"/>
      <c r="I36" s="87"/>
      <c r="J36" s="87"/>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S36" s="85"/>
      <c r="AT36" s="85"/>
      <c r="AU36" s="85"/>
      <c r="AV36" s="85"/>
      <c r="AW36" s="85"/>
      <c r="AX36" s="85"/>
      <c r="AY36" s="85"/>
      <c r="AZ36" s="85"/>
      <c r="BA36" s="22"/>
      <c r="BB36" s="22"/>
      <c r="BC36" s="22"/>
      <c r="BD36" s="22"/>
      <c r="BF36" s="84"/>
      <c r="BG36" s="84"/>
      <c r="BH36" s="84"/>
    </row>
    <row r="37" spans="1:60">
      <c r="E37" s="83"/>
      <c r="F37" s="82"/>
      <c r="AS37" s="23"/>
      <c r="AT37" s="23"/>
      <c r="AU37" s="23"/>
      <c r="AV37" s="23"/>
      <c r="AW37" s="23"/>
      <c r="AX37" s="23"/>
      <c r="AY37" s="23"/>
      <c r="AZ37" s="23"/>
      <c r="BA37" s="22"/>
      <c r="BB37" s="22"/>
      <c r="BC37" s="22"/>
      <c r="BD37" s="22"/>
      <c r="BF37" s="21"/>
      <c r="BG37" s="21"/>
      <c r="BH37" s="21"/>
    </row>
    <row r="38" spans="1:60">
      <c r="B38" s="1" t="s">
        <v>32</v>
      </c>
      <c r="G38" s="63">
        <v>1000000</v>
      </c>
      <c r="H38" s="5">
        <f ca="1">'Model &amp; Metrics'!H82</f>
        <v>863731.25</v>
      </c>
      <c r="I38" s="5">
        <f ca="1">'Model &amp; Metrics'!I82</f>
        <v>720348.125</v>
      </c>
      <c r="J38" s="5">
        <f ca="1">'Model &amp; Metrics'!J82</f>
        <v>537153.08219178091</v>
      </c>
      <c r="K38" s="5">
        <f ca="1">'Model &amp; Metrics'!K82</f>
        <v>370341.60102739732</v>
      </c>
      <c r="L38" s="5">
        <f ca="1">'Model &amp; Metrics'!L82</f>
        <v>171082.80821917811</v>
      </c>
      <c r="M38" s="5">
        <f ca="1">'Model &amp; Metrics'!M82</f>
        <v>-59057.422945205442</v>
      </c>
      <c r="N38" s="5">
        <f ca="1">'Model &amp; Metrics'!N82</f>
        <v>-192175.59075342462</v>
      </c>
      <c r="O38" s="5">
        <f ca="1">'Model &amp; Metrics'!O82</f>
        <v>-415410.19691780815</v>
      </c>
      <c r="P38" s="5">
        <f ca="1">'Model &amp; Metrics'!P82</f>
        <v>-570752.69691780815</v>
      </c>
      <c r="Q38" s="5">
        <f ca="1">'Model &amp; Metrics'!Q82</f>
        <v>-827826.53253424657</v>
      </c>
      <c r="R38" s="5">
        <f ca="1">'Model &amp; Metrics'!R82</f>
        <v>-1008120.830479452</v>
      </c>
      <c r="S38" s="5">
        <f ca="1">'Model &amp; Metrics'!S82</f>
        <v>-1290771.2928082191</v>
      </c>
      <c r="T38" s="5">
        <f ca="1">'Model &amp; Metrics'!T82</f>
        <v>-1597181.9409246575</v>
      </c>
      <c r="U38" s="5">
        <f ca="1">'Model &amp; Metrics'!U82</f>
        <v>2288040.1029965752</v>
      </c>
      <c r="V38" s="5">
        <f ca="1">'Model &amp; Metrics'!V82</f>
        <v>2149328.4914383562</v>
      </c>
      <c r="W38" s="5">
        <f ca="1">'Model &amp; Metrics'!W82</f>
        <v>1795540.9809075342</v>
      </c>
      <c r="X38" s="5">
        <f ca="1">'Model &amp; Metrics'!X82</f>
        <v>1644915.3695205478</v>
      </c>
      <c r="Y38" s="5">
        <f ca="1">'Model &amp; Metrics'!Y82</f>
        <v>1268550.2464897258</v>
      </c>
      <c r="Z38" s="5">
        <f ca="1">'Model &amp; Metrics'!Z82</f>
        <v>1084684.9360445202</v>
      </c>
      <c r="AA38" s="5">
        <f ca="1">'Model &amp; Metrics'!AA82</f>
        <v>897273.37559931469</v>
      </c>
      <c r="AB38" s="5">
        <f ca="1">'Model &amp; Metrics'!AB82</f>
        <v>666786.0098458901</v>
      </c>
      <c r="AC38" s="5">
        <f ca="1">'Model &amp; Metrics'!AC82</f>
        <v>466385.58073630102</v>
      </c>
      <c r="AD38" s="5">
        <f ca="1">'Model &amp; Metrics'!AD82</f>
        <v>344854.52748287632</v>
      </c>
      <c r="AE38" s="5">
        <f ca="1">'Model &amp; Metrics'!AE82</f>
        <v>95363.285873287183</v>
      </c>
      <c r="AF38" s="5">
        <f ca="1">'Model &amp; Metrics'!AF82</f>
        <v>-46367.467380137299</v>
      </c>
      <c r="AG38" s="5">
        <f ca="1">'Model &amp; Metrics'!AG82</f>
        <v>-97598.676797945285</v>
      </c>
      <c r="AH38" s="5">
        <f ca="1">'Model &amp; Metrics'!AH82</f>
        <v>-91387.279023972631</v>
      </c>
      <c r="AI38" s="5">
        <f ca="1">'Model &amp; Metrics'!AI82</f>
        <v>-386813.53835616435</v>
      </c>
      <c r="AJ38" s="5">
        <f ca="1">'Model &amp; Metrics'!AJ82</f>
        <v>-402299.0718321919</v>
      </c>
      <c r="AK38" s="5">
        <f ca="1">'Model &amp; Metrics'!AK82</f>
        <v>-629901.04366438382</v>
      </c>
      <c r="AL38" s="5">
        <f ca="1">'Model &amp; Metrics'!AL82</f>
        <v>-547071.52183219173</v>
      </c>
      <c r="AM38" s="5">
        <f ca="1">'Model &amp; Metrics'!AM82</f>
        <v>-587703.47311643825</v>
      </c>
      <c r="AN38" s="5">
        <f ca="1">'Model &amp; Metrics'!AN82</f>
        <v>-580454.10642123246</v>
      </c>
      <c r="AO38" s="5">
        <f ca="1">'Model &amp; Metrics'!AO82</f>
        <v>-648898.88356164377</v>
      </c>
      <c r="AP38" s="5">
        <f ca="1">'Model &amp; Metrics'!AP82</f>
        <v>-616610.62320205464</v>
      </c>
      <c r="AQ38" s="5">
        <f ca="1">'Model &amp; Metrics'!AQ82</f>
        <v>-519792.59315068508</v>
      </c>
      <c r="AS38" s="51">
        <f ca="1">J38</f>
        <v>537153.08219178091</v>
      </c>
      <c r="AT38" s="51">
        <f ca="1">M38</f>
        <v>-59057.422945205442</v>
      </c>
      <c r="AU38" s="51">
        <f ca="1">P38</f>
        <v>-570752.69691780815</v>
      </c>
      <c r="AV38" s="51">
        <f ca="1">S38</f>
        <v>-1290771.2928082191</v>
      </c>
      <c r="AW38" s="51">
        <f ca="1">V38</f>
        <v>2149328.4914383562</v>
      </c>
      <c r="AX38" s="51">
        <f ca="1">Y38</f>
        <v>1268550.2464897258</v>
      </c>
      <c r="AY38" s="51">
        <f ca="1">AB38</f>
        <v>666786.0098458901</v>
      </c>
      <c r="AZ38" s="51">
        <f ca="1">AE38</f>
        <v>95363.285873287183</v>
      </c>
      <c r="BA38" s="81">
        <f ca="1">AH38</f>
        <v>-91387.279023972631</v>
      </c>
      <c r="BB38" s="81">
        <f ca="1">AK38</f>
        <v>-629901.04366438382</v>
      </c>
      <c r="BC38" s="81">
        <f ca="1">AN38</f>
        <v>-580454.10642123246</v>
      </c>
      <c r="BD38" s="81">
        <f ca="1">AQ38</f>
        <v>-519792.59315068508</v>
      </c>
      <c r="BF38" s="42">
        <f ca="1">AV38</f>
        <v>-1290771.2928082191</v>
      </c>
      <c r="BG38" s="42">
        <f ca="1">AZ38</f>
        <v>95363.285873287183</v>
      </c>
      <c r="BH38" s="46">
        <f ca="1">BD38</f>
        <v>-519792.59315068508</v>
      </c>
    </row>
    <row r="39" spans="1:60">
      <c r="B39" s="1" t="s">
        <v>31</v>
      </c>
      <c r="G39" s="76">
        <v>0</v>
      </c>
      <c r="H39" s="5">
        <f ca="1">'SaaS Revenue'!I44</f>
        <v>0</v>
      </c>
      <c r="I39" s="5">
        <f ca="1">'SaaS Revenue'!J44</f>
        <v>0</v>
      </c>
      <c r="J39" s="5">
        <f ca="1">'SaaS Revenue'!K44</f>
        <v>100000</v>
      </c>
      <c r="K39" s="5">
        <f ca="1">'SaaS Revenue'!L44</f>
        <v>100000</v>
      </c>
      <c r="L39" s="5">
        <f ca="1">'SaaS Revenue'!M44</f>
        <v>200000</v>
      </c>
      <c r="M39" s="5">
        <f ca="1">'SaaS Revenue'!N44</f>
        <v>200000</v>
      </c>
      <c r="N39" s="5">
        <f ca="1">'SaaS Revenue'!O44</f>
        <v>200000</v>
      </c>
      <c r="O39" s="5">
        <f ca="1">'SaaS Revenue'!P44</f>
        <v>200000</v>
      </c>
      <c r="P39" s="5">
        <f ca="1">'SaaS Revenue'!Q44</f>
        <v>100000</v>
      </c>
      <c r="Q39" s="5">
        <f ca="1">'SaaS Revenue'!R44</f>
        <v>300000</v>
      </c>
      <c r="R39" s="5">
        <f ca="1">'SaaS Revenue'!S44</f>
        <v>400000</v>
      </c>
      <c r="S39" s="5">
        <f ca="1">'SaaS Revenue'!T44</f>
        <v>400000</v>
      </c>
      <c r="T39" s="5">
        <f ca="1">'SaaS Revenue'!U44</f>
        <v>600000</v>
      </c>
      <c r="U39" s="5">
        <f ca="1">'SaaS Revenue'!V44</f>
        <v>400000</v>
      </c>
      <c r="V39" s="5">
        <f ca="1">'SaaS Revenue'!W44</f>
        <v>400000</v>
      </c>
      <c r="W39" s="5">
        <f ca="1">'SaaS Revenue'!X44</f>
        <v>600000</v>
      </c>
      <c r="X39" s="5">
        <f ca="1">'SaaS Revenue'!Y44</f>
        <v>600000</v>
      </c>
      <c r="Y39" s="5">
        <f ca="1">'SaaS Revenue'!Z44</f>
        <v>800000</v>
      </c>
      <c r="Z39" s="5">
        <f ca="1">'SaaS Revenue'!AA44</f>
        <v>900000</v>
      </c>
      <c r="AA39" s="5">
        <f ca="1">'SaaS Revenue'!AB44</f>
        <v>900000</v>
      </c>
      <c r="AB39" s="5">
        <f ca="1">'SaaS Revenue'!AC44</f>
        <v>1000000</v>
      </c>
      <c r="AC39" s="5">
        <f ca="1">'SaaS Revenue'!AD44</f>
        <v>1200000</v>
      </c>
      <c r="AD39" s="5">
        <f ca="1">'SaaS Revenue'!AE44</f>
        <v>1400000</v>
      </c>
      <c r="AE39" s="5">
        <f ca="1">'SaaS Revenue'!AF44</f>
        <v>1400000</v>
      </c>
      <c r="AF39" s="5">
        <f ca="1">'SaaS Revenue'!AG44</f>
        <v>1600000</v>
      </c>
      <c r="AG39" s="5">
        <f ca="1">'SaaS Revenue'!AH44</f>
        <v>1500000</v>
      </c>
      <c r="AH39" s="5">
        <f ca="1">'SaaS Revenue'!AI44</f>
        <v>1600000</v>
      </c>
      <c r="AI39" s="5">
        <f ca="1">'SaaS Revenue'!AJ44</f>
        <v>1900000</v>
      </c>
      <c r="AJ39" s="5">
        <f ca="1">'SaaS Revenue'!AK44</f>
        <v>2000000</v>
      </c>
      <c r="AK39" s="5">
        <f ca="1">'SaaS Revenue'!AL44</f>
        <v>2200000</v>
      </c>
      <c r="AL39" s="5">
        <f ca="1">'SaaS Revenue'!AM44</f>
        <v>2200000</v>
      </c>
      <c r="AM39" s="5">
        <f ca="1">'SaaS Revenue'!AN44</f>
        <v>2400000</v>
      </c>
      <c r="AN39" s="5">
        <f ca="1">'SaaS Revenue'!AO44</f>
        <v>2500000</v>
      </c>
      <c r="AO39" s="5">
        <f ca="1">'SaaS Revenue'!AP44</f>
        <v>2800000</v>
      </c>
      <c r="AP39" s="5">
        <f ca="1">'SaaS Revenue'!AQ44</f>
        <v>3100000</v>
      </c>
      <c r="AQ39" s="5">
        <f ca="1">'SaaS Revenue'!AR44</f>
        <v>3100000</v>
      </c>
      <c r="AS39" s="51">
        <f ca="1">J39</f>
        <v>100000</v>
      </c>
      <c r="AT39" s="51">
        <f ca="1">M39</f>
        <v>200000</v>
      </c>
      <c r="AU39" s="51">
        <f ca="1">P39</f>
        <v>100000</v>
      </c>
      <c r="AV39" s="51">
        <f ca="1">S39</f>
        <v>400000</v>
      </c>
      <c r="AW39" s="51">
        <f ca="1">V39</f>
        <v>400000</v>
      </c>
      <c r="AX39" s="51">
        <f ca="1">Y39</f>
        <v>800000</v>
      </c>
      <c r="AY39" s="51">
        <f ca="1">AB39</f>
        <v>1000000</v>
      </c>
      <c r="AZ39" s="51">
        <f ca="1">AE39</f>
        <v>1400000</v>
      </c>
      <c r="BA39" s="81">
        <f ca="1">AH39</f>
        <v>1600000</v>
      </c>
      <c r="BB39" s="81">
        <f ca="1">AK39</f>
        <v>2200000</v>
      </c>
      <c r="BC39" s="81">
        <f ca="1">AN39</f>
        <v>2500000</v>
      </c>
      <c r="BD39" s="81">
        <f ca="1">AQ39</f>
        <v>3100000</v>
      </c>
      <c r="BF39" s="42">
        <f ca="1">AV39</f>
        <v>400000</v>
      </c>
      <c r="BG39" s="42">
        <f ca="1">AZ39</f>
        <v>1400000</v>
      </c>
      <c r="BH39" s="46">
        <f ca="1">BD39</f>
        <v>3100000</v>
      </c>
    </row>
    <row r="40" spans="1:60">
      <c r="B40" s="1" t="s">
        <v>30</v>
      </c>
      <c r="G40" s="76">
        <v>0</v>
      </c>
      <c r="H40" s="5">
        <f>G40-'Model &amp; Metrics'!H74-'Model &amp; Metrics'!H65</f>
        <v>0</v>
      </c>
      <c r="I40" s="5">
        <f>H40-'Model &amp; Metrics'!I74-'Model &amp; Metrics'!I65</f>
        <v>0</v>
      </c>
      <c r="J40" s="5">
        <f>I40-'Model &amp; Metrics'!J74-'Model &amp; Metrics'!J65</f>
        <v>0</v>
      </c>
      <c r="K40" s="5">
        <f>J40-'Model &amp; Metrics'!K74-'Model &amp; Metrics'!K65</f>
        <v>0</v>
      </c>
      <c r="L40" s="5">
        <f>K40-'Model &amp; Metrics'!L74-'Model &amp; Metrics'!L65</f>
        <v>0</v>
      </c>
      <c r="M40" s="5">
        <f>L40-'Model &amp; Metrics'!M74-'Model &amp; Metrics'!M65</f>
        <v>0</v>
      </c>
      <c r="N40" s="5">
        <f>M40-'Model &amp; Metrics'!N74-'Model &amp; Metrics'!N65</f>
        <v>0</v>
      </c>
      <c r="O40" s="5">
        <f>N40-'Model &amp; Metrics'!O74-'Model &amp; Metrics'!O65</f>
        <v>0</v>
      </c>
      <c r="P40" s="5">
        <f>O40-'Model &amp; Metrics'!P74-'Model &amp; Metrics'!P65</f>
        <v>0</v>
      </c>
      <c r="Q40" s="5">
        <f>P40-'Model &amp; Metrics'!Q74-'Model &amp; Metrics'!Q65</f>
        <v>0</v>
      </c>
      <c r="R40" s="5">
        <f>Q40-'Model &amp; Metrics'!R74-'Model &amp; Metrics'!R65</f>
        <v>0</v>
      </c>
      <c r="S40" s="5">
        <f>R40-'Model &amp; Metrics'!S74-'Model &amp; Metrics'!S65</f>
        <v>0</v>
      </c>
      <c r="T40" s="5">
        <f>S40-'Model &amp; Metrics'!T74-'Model &amp; Metrics'!T65</f>
        <v>0</v>
      </c>
      <c r="U40" s="5">
        <f>T40-'Model &amp; Metrics'!U74-'Model &amp; Metrics'!U65</f>
        <v>0</v>
      </c>
      <c r="V40" s="5">
        <f>U40-'Model &amp; Metrics'!V74-'Model &amp; Metrics'!V65</f>
        <v>0</v>
      </c>
      <c r="W40" s="5">
        <f>V40-'Model &amp; Metrics'!W74-'Model &amp; Metrics'!W65</f>
        <v>0</v>
      </c>
      <c r="X40" s="5">
        <f>W40-'Model &amp; Metrics'!X74-'Model &amp; Metrics'!X65</f>
        <v>0</v>
      </c>
      <c r="Y40" s="5">
        <f>X40-'Model &amp; Metrics'!Y74-'Model &amp; Metrics'!Y65</f>
        <v>0</v>
      </c>
      <c r="Z40" s="5">
        <f>Y40-'Model &amp; Metrics'!Z74-'Model &amp; Metrics'!Z65</f>
        <v>0</v>
      </c>
      <c r="AA40" s="5">
        <f>Z40-'Model &amp; Metrics'!AA74-'Model &amp; Metrics'!AA65</f>
        <v>0</v>
      </c>
      <c r="AB40" s="5">
        <f>AA40-'Model &amp; Metrics'!AB74-'Model &amp; Metrics'!AB65</f>
        <v>0</v>
      </c>
      <c r="AC40" s="5">
        <f>AB40-'Model &amp; Metrics'!AC74-'Model &amp; Metrics'!AC65</f>
        <v>0</v>
      </c>
      <c r="AD40" s="5">
        <f>AC40-'Model &amp; Metrics'!AD74-'Model &amp; Metrics'!AD65</f>
        <v>0</v>
      </c>
      <c r="AE40" s="5">
        <f>AD40-'Model &amp; Metrics'!AE74-'Model &amp; Metrics'!AE65</f>
        <v>0</v>
      </c>
      <c r="AF40" s="5">
        <f>AE40-'Model &amp; Metrics'!AF74-'Model &amp; Metrics'!AF65</f>
        <v>0</v>
      </c>
      <c r="AG40" s="5">
        <f>AF40-'Model &amp; Metrics'!AG74-'Model &amp; Metrics'!AG65</f>
        <v>0</v>
      </c>
      <c r="AH40" s="5">
        <f>AG40-'Model &amp; Metrics'!AH74-'Model &amp; Metrics'!AH65</f>
        <v>0</v>
      </c>
      <c r="AI40" s="5">
        <f>AH40-'Model &amp; Metrics'!AI74-'Model &amp; Metrics'!AI65</f>
        <v>0</v>
      </c>
      <c r="AJ40" s="5">
        <f>AI40-'Model &amp; Metrics'!AJ74-'Model &amp; Metrics'!AJ65</f>
        <v>0</v>
      </c>
      <c r="AK40" s="5">
        <f>AJ40-'Model &amp; Metrics'!AK74-'Model &amp; Metrics'!AK65</f>
        <v>0</v>
      </c>
      <c r="AL40" s="5">
        <f>AK40-'Model &amp; Metrics'!AL74-'Model &amp; Metrics'!AL65</f>
        <v>0</v>
      </c>
      <c r="AM40" s="5">
        <f>AL40-'Model &amp; Metrics'!AM74-'Model &amp; Metrics'!AM65</f>
        <v>0</v>
      </c>
      <c r="AN40" s="5">
        <f>AM40-'Model &amp; Metrics'!AN74-'Model &amp; Metrics'!AN65</f>
        <v>0</v>
      </c>
      <c r="AO40" s="5">
        <f>AN40-'Model &amp; Metrics'!AO74-'Model &amp; Metrics'!AO65</f>
        <v>0</v>
      </c>
      <c r="AP40" s="5">
        <f>AO40-'Model &amp; Metrics'!AP74-'Model &amp; Metrics'!AP65</f>
        <v>0</v>
      </c>
      <c r="AQ40" s="5">
        <f>AP40-'Model &amp; Metrics'!AQ74-'Model &amp; Metrics'!AQ65</f>
        <v>0</v>
      </c>
      <c r="AS40" s="51">
        <f>J40</f>
        <v>0</v>
      </c>
      <c r="AT40" s="51">
        <f>M40</f>
        <v>0</v>
      </c>
      <c r="AU40" s="51">
        <f>P40</f>
        <v>0</v>
      </c>
      <c r="AV40" s="51">
        <f>S40</f>
        <v>0</v>
      </c>
      <c r="AW40" s="51">
        <f>V40</f>
        <v>0</v>
      </c>
      <c r="AX40" s="51">
        <f>Y40</f>
        <v>0</v>
      </c>
      <c r="AY40" s="51">
        <f>AB40</f>
        <v>0</v>
      </c>
      <c r="AZ40" s="51">
        <f>AE40</f>
        <v>0</v>
      </c>
      <c r="BA40" s="22">
        <f>AH40</f>
        <v>0</v>
      </c>
      <c r="BB40" s="22">
        <f>AK40</f>
        <v>0</v>
      </c>
      <c r="BC40" s="22">
        <f>AN40</f>
        <v>0</v>
      </c>
      <c r="BD40" s="22">
        <f>AQ40</f>
        <v>0</v>
      </c>
      <c r="BF40" s="42">
        <f>AV40</f>
        <v>0</v>
      </c>
      <c r="BG40" s="42">
        <f>AZ40</f>
        <v>0</v>
      </c>
      <c r="BH40" s="46">
        <f>BD40</f>
        <v>0</v>
      </c>
    </row>
    <row r="41" spans="1:60">
      <c r="B41" s="40" t="s">
        <v>29</v>
      </c>
      <c r="C41" s="40"/>
      <c r="D41" s="40"/>
      <c r="E41" s="40"/>
      <c r="F41" s="41"/>
      <c r="G41" s="72">
        <v>0</v>
      </c>
      <c r="H41" s="56">
        <v>0</v>
      </c>
      <c r="I41" s="55">
        <v>0</v>
      </c>
      <c r="J41" s="55">
        <v>0</v>
      </c>
      <c r="K41" s="55">
        <v>0</v>
      </c>
      <c r="L41" s="55">
        <v>0</v>
      </c>
      <c r="M41" s="55">
        <v>0</v>
      </c>
      <c r="N41" s="55">
        <v>0</v>
      </c>
      <c r="O41" s="55">
        <v>0</v>
      </c>
      <c r="P41" s="55">
        <v>0</v>
      </c>
      <c r="Q41" s="55">
        <v>0</v>
      </c>
      <c r="R41" s="55">
        <v>0</v>
      </c>
      <c r="S41" s="55">
        <v>0</v>
      </c>
      <c r="T41" s="55">
        <v>0</v>
      </c>
      <c r="U41" s="55">
        <v>0</v>
      </c>
      <c r="V41" s="55">
        <v>0</v>
      </c>
      <c r="W41" s="55">
        <v>0</v>
      </c>
      <c r="X41" s="55">
        <v>0</v>
      </c>
      <c r="Y41" s="55">
        <v>0</v>
      </c>
      <c r="Z41" s="55">
        <v>0</v>
      </c>
      <c r="AA41" s="55">
        <v>0</v>
      </c>
      <c r="AB41" s="55">
        <v>0</v>
      </c>
      <c r="AC41" s="55">
        <v>0</v>
      </c>
      <c r="AD41" s="55">
        <v>0</v>
      </c>
      <c r="AE41" s="55">
        <v>0</v>
      </c>
      <c r="AF41" s="55">
        <v>0</v>
      </c>
      <c r="AG41" s="55">
        <v>0</v>
      </c>
      <c r="AH41" s="55">
        <v>0</v>
      </c>
      <c r="AI41" s="55">
        <v>0</v>
      </c>
      <c r="AJ41" s="55">
        <v>0</v>
      </c>
      <c r="AK41" s="55">
        <v>0</v>
      </c>
      <c r="AL41" s="55">
        <v>0</v>
      </c>
      <c r="AM41" s="55">
        <v>0</v>
      </c>
      <c r="AN41" s="55">
        <v>0</v>
      </c>
      <c r="AO41" s="55">
        <v>0</v>
      </c>
      <c r="AP41" s="55">
        <v>0</v>
      </c>
      <c r="AQ41" s="55">
        <v>0</v>
      </c>
      <c r="AS41" s="51">
        <f>J41</f>
        <v>0</v>
      </c>
      <c r="AT41" s="51">
        <f>M41</f>
        <v>0</v>
      </c>
      <c r="AU41" s="51">
        <f>P41</f>
        <v>0</v>
      </c>
      <c r="AV41" s="51">
        <f>S41</f>
        <v>0</v>
      </c>
      <c r="AW41" s="51">
        <f>V41</f>
        <v>0</v>
      </c>
      <c r="AX41" s="51">
        <f>Y41</f>
        <v>0</v>
      </c>
      <c r="AY41" s="51">
        <f>AB41</f>
        <v>0</v>
      </c>
      <c r="AZ41" s="51">
        <f>AE41</f>
        <v>0</v>
      </c>
      <c r="BA41" s="22">
        <f>AH41</f>
        <v>0</v>
      </c>
      <c r="BB41" s="80">
        <f>AK41</f>
        <v>0</v>
      </c>
      <c r="BC41" s="80">
        <f>AN41</f>
        <v>0</v>
      </c>
      <c r="BD41" s="80">
        <f>AQ41</f>
        <v>0</v>
      </c>
      <c r="BF41" s="42">
        <f>AV41</f>
        <v>0</v>
      </c>
      <c r="BG41" s="42">
        <f>AZ41</f>
        <v>0</v>
      </c>
      <c r="BH41" s="46">
        <f>BD41</f>
        <v>0</v>
      </c>
    </row>
    <row r="42" spans="1:60" s="4" customFormat="1">
      <c r="B42" s="4" t="s">
        <v>28</v>
      </c>
      <c r="G42" s="38">
        <f t="shared" ref="G42:AQ42" si="35">SUM(G38:G41)</f>
        <v>1000000</v>
      </c>
      <c r="H42" s="38">
        <f t="shared" ca="1" si="35"/>
        <v>863731.25</v>
      </c>
      <c r="I42" s="37">
        <f t="shared" ca="1" si="35"/>
        <v>720348.125</v>
      </c>
      <c r="J42" s="37">
        <f t="shared" ca="1" si="35"/>
        <v>637153.08219178091</v>
      </c>
      <c r="K42" s="37">
        <f t="shared" ca="1" si="35"/>
        <v>470341.60102739732</v>
      </c>
      <c r="L42" s="37">
        <f t="shared" ca="1" si="35"/>
        <v>371082.80821917811</v>
      </c>
      <c r="M42" s="37">
        <f t="shared" ca="1" si="35"/>
        <v>140942.57705479456</v>
      </c>
      <c r="N42" s="37">
        <f t="shared" ca="1" si="35"/>
        <v>7824.4092465753783</v>
      </c>
      <c r="O42" s="37">
        <f t="shared" ca="1" si="35"/>
        <v>-215410.19691780815</v>
      </c>
      <c r="P42" s="37">
        <f t="shared" ca="1" si="35"/>
        <v>-470752.69691780815</v>
      </c>
      <c r="Q42" s="37">
        <f t="shared" ca="1" si="35"/>
        <v>-527826.53253424657</v>
      </c>
      <c r="R42" s="37">
        <f t="shared" ca="1" si="35"/>
        <v>-608120.83047945204</v>
      </c>
      <c r="S42" s="37">
        <f t="shared" ca="1" si="35"/>
        <v>-890771.29280821909</v>
      </c>
      <c r="T42" s="37">
        <f t="shared" ca="1" si="35"/>
        <v>-997181.94092465751</v>
      </c>
      <c r="U42" s="37">
        <f t="shared" ca="1" si="35"/>
        <v>2688040.1029965752</v>
      </c>
      <c r="V42" s="37">
        <f t="shared" ca="1" si="35"/>
        <v>2549328.4914383562</v>
      </c>
      <c r="W42" s="37">
        <f t="shared" ca="1" si="35"/>
        <v>2395540.9809075342</v>
      </c>
      <c r="X42" s="37">
        <f t="shared" ca="1" si="35"/>
        <v>2244915.3695205478</v>
      </c>
      <c r="Y42" s="37">
        <f t="shared" ca="1" si="35"/>
        <v>2068550.2464897258</v>
      </c>
      <c r="Z42" s="37">
        <f t="shared" ca="1" si="35"/>
        <v>1984684.9360445202</v>
      </c>
      <c r="AA42" s="37">
        <f t="shared" ca="1" si="35"/>
        <v>1797273.3755993147</v>
      </c>
      <c r="AB42" s="37">
        <f t="shared" ca="1" si="35"/>
        <v>1666786.0098458901</v>
      </c>
      <c r="AC42" s="37">
        <f t="shared" ca="1" si="35"/>
        <v>1666385.5807363009</v>
      </c>
      <c r="AD42" s="37">
        <f t="shared" ca="1" si="35"/>
        <v>1744854.5274828763</v>
      </c>
      <c r="AE42" s="37">
        <f t="shared" ca="1" si="35"/>
        <v>1495363.2858732871</v>
      </c>
      <c r="AF42" s="37">
        <f t="shared" ca="1" si="35"/>
        <v>1553632.5326198628</v>
      </c>
      <c r="AG42" s="37">
        <f t="shared" ca="1" si="35"/>
        <v>1402401.3232020547</v>
      </c>
      <c r="AH42" s="37">
        <f t="shared" ca="1" si="35"/>
        <v>1508612.7209760274</v>
      </c>
      <c r="AI42" s="37">
        <f t="shared" ca="1" si="35"/>
        <v>1513186.4616438355</v>
      </c>
      <c r="AJ42" s="37">
        <f t="shared" ca="1" si="35"/>
        <v>1597700.9281678081</v>
      </c>
      <c r="AK42" s="37">
        <f t="shared" ca="1" si="35"/>
        <v>1570098.9563356163</v>
      </c>
      <c r="AL42" s="37">
        <f t="shared" ca="1" si="35"/>
        <v>1652928.4781678081</v>
      </c>
      <c r="AM42" s="37">
        <f t="shared" ca="1" si="35"/>
        <v>1812296.5268835616</v>
      </c>
      <c r="AN42" s="37">
        <f t="shared" ca="1" si="35"/>
        <v>1919545.8935787675</v>
      </c>
      <c r="AO42" s="37">
        <f t="shared" ca="1" si="35"/>
        <v>2151101.1164383562</v>
      </c>
      <c r="AP42" s="37">
        <f t="shared" ca="1" si="35"/>
        <v>2483389.3767979452</v>
      </c>
      <c r="AQ42" s="37">
        <f t="shared" ca="1" si="35"/>
        <v>2580207.4068493149</v>
      </c>
      <c r="AR42" s="71"/>
      <c r="AS42" s="36">
        <f t="shared" ref="AS42:BD42" ca="1" si="36">SUM(AS38:AS41)</f>
        <v>637153.08219178091</v>
      </c>
      <c r="AT42" s="36">
        <f t="shared" ca="1" si="36"/>
        <v>140942.57705479456</v>
      </c>
      <c r="AU42" s="36">
        <f t="shared" ca="1" si="36"/>
        <v>-470752.69691780815</v>
      </c>
      <c r="AV42" s="36">
        <f t="shared" ca="1" si="36"/>
        <v>-890771.29280821909</v>
      </c>
      <c r="AW42" s="36">
        <f t="shared" ca="1" si="36"/>
        <v>2549328.4914383562</v>
      </c>
      <c r="AX42" s="36">
        <f t="shared" ca="1" si="36"/>
        <v>2068550.2464897258</v>
      </c>
      <c r="AY42" s="36">
        <f t="shared" ca="1" si="36"/>
        <v>1666786.0098458901</v>
      </c>
      <c r="AZ42" s="36">
        <f t="shared" ca="1" si="36"/>
        <v>1495363.2858732871</v>
      </c>
      <c r="BA42" s="36">
        <f t="shared" ca="1" si="36"/>
        <v>1508612.7209760274</v>
      </c>
      <c r="BB42" s="36">
        <f t="shared" ca="1" si="36"/>
        <v>1570098.9563356163</v>
      </c>
      <c r="BC42" s="36">
        <f t="shared" ca="1" si="36"/>
        <v>1919545.8935787675</v>
      </c>
      <c r="BD42" s="36">
        <f t="shared" ca="1" si="36"/>
        <v>2580207.4068493149</v>
      </c>
      <c r="BE42" s="71"/>
      <c r="BF42" s="79">
        <f ca="1">SUM(BF38:BF41)</f>
        <v>-890771.29280821909</v>
      </c>
      <c r="BG42" s="79">
        <f ca="1">SUM(BG38:BG41)</f>
        <v>1495363.2858732871</v>
      </c>
      <c r="BH42" s="79">
        <f ca="1">SUM(BH38:BH41)</f>
        <v>2580207.4068493149</v>
      </c>
    </row>
    <row r="43" spans="1:60" ht="5.25" customHeight="1" thickBot="1">
      <c r="B43" s="7"/>
      <c r="C43" s="7"/>
      <c r="D43" s="7"/>
      <c r="E43" s="7"/>
      <c r="F43" s="10"/>
      <c r="G43" s="9"/>
      <c r="H43" s="9"/>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S43" s="77"/>
      <c r="AT43" s="77"/>
      <c r="AU43" s="77"/>
      <c r="AV43" s="77"/>
      <c r="AW43" s="77"/>
      <c r="AX43" s="77"/>
      <c r="AY43" s="77"/>
      <c r="AZ43" s="77"/>
      <c r="BA43" s="77"/>
      <c r="BB43" s="77"/>
      <c r="BC43" s="77"/>
      <c r="BD43" s="77"/>
      <c r="BF43" s="6"/>
      <c r="BG43" s="6"/>
      <c r="BH43" s="6"/>
    </row>
    <row r="44" spans="1:60" ht="13.5" thickTop="1">
      <c r="G44" s="74"/>
      <c r="H44" s="5"/>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S44" s="73"/>
      <c r="AT44" s="73"/>
      <c r="AU44" s="73"/>
      <c r="AV44" s="73"/>
      <c r="AW44" s="73"/>
      <c r="AX44" s="73"/>
      <c r="AY44" s="73"/>
      <c r="AZ44" s="73"/>
      <c r="BA44" s="22"/>
      <c r="BB44" s="22"/>
      <c r="BC44" s="22"/>
      <c r="BD44" s="22"/>
      <c r="BF44" s="21"/>
      <c r="BG44" s="21"/>
      <c r="BH44" s="46"/>
    </row>
    <row r="45" spans="1:60">
      <c r="B45" s="1" t="s">
        <v>27</v>
      </c>
      <c r="G45" s="63">
        <v>0</v>
      </c>
      <c r="H45" s="5">
        <f>G59*(('Model &amp; Metrics'!H9*12)/365)</f>
        <v>0</v>
      </c>
      <c r="I45" s="5">
        <f>I59*(('Model &amp; Metrics'!I9*12)/365)</f>
        <v>0</v>
      </c>
      <c r="J45" s="5">
        <f>J59*(('Model &amp; Metrics'!J9*12)/365)</f>
        <v>5178.0821917808216</v>
      </c>
      <c r="K45" s="5">
        <f>K59*(('Model &amp; Metrics'!K9*12)/365)</f>
        <v>739.7260273972604</v>
      </c>
      <c r="L45" s="5">
        <f>L59*(('Model &amp; Metrics'!L9*12)/365)</f>
        <v>5917.8082191780832</v>
      </c>
      <c r="M45" s="5">
        <f>M59*(('Model &amp; Metrics'!M9*12)/365)</f>
        <v>1479.4520547945208</v>
      </c>
      <c r="N45" s="5">
        <f>N59*(('Model &amp; Metrics'!N9*12)/365)</f>
        <v>6657.5342465753429</v>
      </c>
      <c r="O45" s="5">
        <f>O59*(('Model &amp; Metrics'!O9*12)/365)</f>
        <v>2219.178082191781</v>
      </c>
      <c r="P45" s="5">
        <f>P59*(('Model &amp; Metrics'!P9*12)/365)</f>
        <v>2219.178082191781</v>
      </c>
      <c r="Q45" s="5">
        <f>Q59*(('Model &amp; Metrics'!Q9*12)/365)</f>
        <v>12575.342465753425</v>
      </c>
      <c r="R45" s="5">
        <f>R59*(('Model &amp; Metrics'!R9*12)/365)</f>
        <v>14054.794520547945</v>
      </c>
      <c r="S45" s="5">
        <f>S59*(('Model &amp; Metrics'!S9*12)/365)</f>
        <v>5178.0821917808216</v>
      </c>
      <c r="T45" s="5">
        <f>T59*(('Model &amp; Metrics'!T9*12)/365)</f>
        <v>15534.246575342468</v>
      </c>
      <c r="U45" s="5">
        <f>U59*(('Model &amp; Metrics'!U9*12)/365)</f>
        <v>6657.5342465753429</v>
      </c>
      <c r="V45" s="5">
        <f>V59*(('Model &amp; Metrics'!V9*12)/365)</f>
        <v>11835.616438356166</v>
      </c>
      <c r="W45" s="5">
        <f>W59*(('Model &amp; Metrics'!W9*12)/365)</f>
        <v>17753.424657534248</v>
      </c>
      <c r="X45" s="5">
        <f>X59*(('Model &amp; Metrics'!X9*12)/365)</f>
        <v>14054.794520547945</v>
      </c>
      <c r="Y45" s="5">
        <f>Y59*(('Model &amp; Metrics'!Y9*12)/365)</f>
        <v>19972.602739726026</v>
      </c>
      <c r="Z45" s="5">
        <f>Z59*(('Model &amp; Metrics'!Z9*12)/365)</f>
        <v>21452.054794520547</v>
      </c>
      <c r="AA45" s="5">
        <f>AA59*(('Model &amp; Metrics'!AA9*12)/365)</f>
        <v>22931.506849315068</v>
      </c>
      <c r="AB45" s="5">
        <f>AB59*(('Model &amp; Metrics'!AB9*12)/365)</f>
        <v>29589.04109589041</v>
      </c>
      <c r="AC45" s="5">
        <f>AC59*(('Model &amp; Metrics'!AC9*12)/365)</f>
        <v>26630.136986301372</v>
      </c>
      <c r="AD45" s="5">
        <f>AD59*(('Model &amp; Metrics'!AD9*12)/365)</f>
        <v>33287.67123287671</v>
      </c>
      <c r="AE45" s="5">
        <f>AE59*(('Model &amp; Metrics'!AE9*12)/365)</f>
        <v>30328.767123287667</v>
      </c>
      <c r="AF45" s="5">
        <f>AF59*(('Model &amp; Metrics'!AF9*12)/365)</f>
        <v>36986.301369863009</v>
      </c>
      <c r="AG45" s="5">
        <f>AG59*(('Model &amp; Metrics'!AG9*12)/365)</f>
        <v>39205.479452054795</v>
      </c>
      <c r="AH45" s="5">
        <f>AH59*(('Model &amp; Metrics'!AH9*12)/365)</f>
        <v>46602.739726027394</v>
      </c>
      <c r="AI45" s="5">
        <f>AI59*(('Model &amp; Metrics'!AI9*12)/365)</f>
        <v>44383.561643835616</v>
      </c>
      <c r="AJ45" s="5">
        <f>AJ59*(('Model &amp; Metrics'!AJ9*12)/365)</f>
        <v>51780.821917808222</v>
      </c>
      <c r="AK45" s="5">
        <f>AK59*(('Model &amp; Metrics'!AK9*12)/365)</f>
        <v>49561.643835616444</v>
      </c>
      <c r="AL45" s="5">
        <f>AL59*(('Model &amp; Metrics'!AL9*12)/365)</f>
        <v>51780.821917808222</v>
      </c>
      <c r="AM45" s="5">
        <f>AM59*(('Model &amp; Metrics'!AM9*12)/365)</f>
        <v>64356.164383561649</v>
      </c>
      <c r="AN45" s="5">
        <f>AN59*(('Model &amp; Metrics'!AN9*12)/365)</f>
        <v>62876.712328767127</v>
      </c>
      <c r="AO45" s="5">
        <f>AO59*(('Model &amp; Metrics'!AO9*12)/365)</f>
        <v>65835.61643835617</v>
      </c>
      <c r="AP45" s="5">
        <f>AP59*(('Model &amp; Metrics'!AP9*12)/365)</f>
        <v>68794.520547945198</v>
      </c>
      <c r="AQ45" s="5">
        <f>AQ59*(('Model &amp; Metrics'!AQ9*12)/365)</f>
        <v>76931.506849315076</v>
      </c>
      <c r="AS45" s="51">
        <f>J45</f>
        <v>5178.0821917808216</v>
      </c>
      <c r="AT45" s="51">
        <f>M45</f>
        <v>1479.4520547945208</v>
      </c>
      <c r="AU45" s="51">
        <f>P45</f>
        <v>2219.178082191781</v>
      </c>
      <c r="AV45" s="51">
        <f>S45</f>
        <v>5178.0821917808216</v>
      </c>
      <c r="AW45" s="51">
        <f>V45</f>
        <v>11835.616438356166</v>
      </c>
      <c r="AX45" s="51">
        <f>Y45</f>
        <v>19972.602739726026</v>
      </c>
      <c r="AY45" s="51">
        <f>AB45</f>
        <v>29589.04109589041</v>
      </c>
      <c r="AZ45" s="51">
        <f>AE45</f>
        <v>30328.767123287667</v>
      </c>
      <c r="BA45" s="22">
        <f>AH45</f>
        <v>46602.739726027394</v>
      </c>
      <c r="BB45" s="22">
        <f>AK45</f>
        <v>49561.643835616444</v>
      </c>
      <c r="BC45" s="22">
        <f>AN45</f>
        <v>62876.712328767127</v>
      </c>
      <c r="BD45" s="22">
        <f>AQ45</f>
        <v>76931.506849315076</v>
      </c>
      <c r="BF45" s="42">
        <f>AV45</f>
        <v>5178.0821917808216</v>
      </c>
      <c r="BG45" s="42">
        <f>AZ45</f>
        <v>30328.767123287667</v>
      </c>
      <c r="BH45" s="46">
        <f>BD45</f>
        <v>76931.506849315076</v>
      </c>
    </row>
    <row r="46" spans="1:60">
      <c r="B46" s="1" t="s">
        <v>26</v>
      </c>
      <c r="G46" s="76">
        <v>0</v>
      </c>
      <c r="H46" s="5">
        <f>'SaaS Revenue'!I45</f>
        <v>0</v>
      </c>
      <c r="I46" s="5">
        <f>'SaaS Revenue'!J45</f>
        <v>0</v>
      </c>
      <c r="J46" s="5">
        <f>'SaaS Revenue'!K45</f>
        <v>91666.666666666672</v>
      </c>
      <c r="K46" s="5">
        <f>'SaaS Revenue'!L45</f>
        <v>83333.333333333328</v>
      </c>
      <c r="L46" s="5">
        <f>'SaaS Revenue'!M45</f>
        <v>166666.66666666666</v>
      </c>
      <c r="M46" s="5">
        <f>'SaaS Revenue'!N45</f>
        <v>150000</v>
      </c>
      <c r="N46" s="5">
        <f>'SaaS Revenue'!O45</f>
        <v>225000</v>
      </c>
      <c r="O46" s="5">
        <f>'SaaS Revenue'!P45</f>
        <v>200000</v>
      </c>
      <c r="P46" s="5">
        <f>'SaaS Revenue'!Q45</f>
        <v>175000</v>
      </c>
      <c r="Q46" s="5">
        <f>'SaaS Revenue'!R45</f>
        <v>333333.33333333337</v>
      </c>
      <c r="R46" s="5">
        <f>'SaaS Revenue'!S45</f>
        <v>475000</v>
      </c>
      <c r="S46" s="5">
        <f>'SaaS Revenue'!T45</f>
        <v>416666.66666666669</v>
      </c>
      <c r="T46" s="5">
        <f>'SaaS Revenue'!U45</f>
        <v>541666.66666666674</v>
      </c>
      <c r="U46" s="5">
        <f>'SaaS Revenue'!V45</f>
        <v>466666.66666666669</v>
      </c>
      <c r="V46" s="5">
        <f>'SaaS Revenue'!W45</f>
        <v>583333.33333333337</v>
      </c>
      <c r="W46" s="5">
        <f>'SaaS Revenue'!X45</f>
        <v>683333.33333333337</v>
      </c>
      <c r="X46" s="5">
        <f>'SaaS Revenue'!Y45</f>
        <v>775000</v>
      </c>
      <c r="Y46" s="5">
        <f>'SaaS Revenue'!Z45</f>
        <v>850000</v>
      </c>
      <c r="Z46" s="5">
        <f>'SaaS Revenue'!AA45</f>
        <v>1008333.3333333334</v>
      </c>
      <c r="AA46" s="5">
        <f>'SaaS Revenue'!AB45</f>
        <v>1050000</v>
      </c>
      <c r="AB46" s="5">
        <f>'SaaS Revenue'!AC45</f>
        <v>1166666.6666666667</v>
      </c>
      <c r="AC46" s="5">
        <f>'SaaS Revenue'!AD45</f>
        <v>1366666.6666666667</v>
      </c>
      <c r="AD46" s="5">
        <f>'SaaS Revenue'!AE45</f>
        <v>1641666.6666666667</v>
      </c>
      <c r="AE46" s="5">
        <f>'SaaS Revenue'!AF45</f>
        <v>1600000</v>
      </c>
      <c r="AF46" s="5">
        <f>'SaaS Revenue'!AG45</f>
        <v>1833333.3333333335</v>
      </c>
      <c r="AG46" s="5">
        <f>'SaaS Revenue'!AH45</f>
        <v>1841666.666666667</v>
      </c>
      <c r="AH46" s="5">
        <f>'SaaS Revenue'!AI45</f>
        <v>2116666.666666667</v>
      </c>
      <c r="AI46" s="5">
        <f>'SaaS Revenue'!AJ45</f>
        <v>2266666.666666667</v>
      </c>
      <c r="AJ46" s="5">
        <f>'SaaS Revenue'!AK45</f>
        <v>2483333.3333333335</v>
      </c>
      <c r="AK46" s="5">
        <f>'SaaS Revenue'!AL45</f>
        <v>2575000</v>
      </c>
      <c r="AL46" s="5">
        <f>'SaaS Revenue'!AM45</f>
        <v>2741666.666666667</v>
      </c>
      <c r="AM46" s="5">
        <f>'SaaS Revenue'!AN45</f>
        <v>2966666.666666667</v>
      </c>
      <c r="AN46" s="5">
        <f>'SaaS Revenue'!AO45</f>
        <v>3158333.333333334</v>
      </c>
      <c r="AO46" s="5">
        <f>'SaaS Revenue'!AP45</f>
        <v>3416666.666666667</v>
      </c>
      <c r="AP46" s="5">
        <f>'SaaS Revenue'!AQ45</f>
        <v>3741666.666666667</v>
      </c>
      <c r="AQ46" s="5">
        <f>'SaaS Revenue'!AR45</f>
        <v>3825000</v>
      </c>
      <c r="AS46" s="51">
        <f>J46</f>
        <v>91666.666666666672</v>
      </c>
      <c r="AT46" s="51">
        <f>M46</f>
        <v>150000</v>
      </c>
      <c r="AU46" s="51">
        <f>P46</f>
        <v>175000</v>
      </c>
      <c r="AV46" s="51">
        <f>S46</f>
        <v>416666.66666666669</v>
      </c>
      <c r="AW46" s="51">
        <f>V46</f>
        <v>583333.33333333337</v>
      </c>
      <c r="AX46" s="51">
        <f>Y46</f>
        <v>850000</v>
      </c>
      <c r="AY46" s="51">
        <f>AB46</f>
        <v>1166666.6666666667</v>
      </c>
      <c r="AZ46" s="51">
        <f>AE46</f>
        <v>1600000</v>
      </c>
      <c r="BA46" s="22">
        <f>AH46</f>
        <v>2116666.666666667</v>
      </c>
      <c r="BB46" s="22">
        <f>AK46</f>
        <v>2575000</v>
      </c>
      <c r="BC46" s="22">
        <f>AN46</f>
        <v>3158333.333333334</v>
      </c>
      <c r="BD46" s="22">
        <f>AQ46</f>
        <v>3825000</v>
      </c>
      <c r="BF46" s="42">
        <f>AV46</f>
        <v>416666.66666666669</v>
      </c>
      <c r="BG46" s="42">
        <f>AZ46</f>
        <v>1600000</v>
      </c>
      <c r="BH46" s="46">
        <f>BD46</f>
        <v>3825000</v>
      </c>
    </row>
    <row r="47" spans="1:60">
      <c r="B47" s="40" t="s">
        <v>25</v>
      </c>
      <c r="C47" s="40"/>
      <c r="D47" s="40"/>
      <c r="E47" s="40"/>
      <c r="F47" s="41"/>
      <c r="G47" s="72">
        <v>0</v>
      </c>
      <c r="H47" s="56">
        <v>0</v>
      </c>
      <c r="I47" s="55">
        <v>0</v>
      </c>
      <c r="J47" s="55">
        <v>0</v>
      </c>
      <c r="K47" s="55">
        <v>0</v>
      </c>
      <c r="L47" s="55">
        <v>0</v>
      </c>
      <c r="M47" s="55">
        <v>0</v>
      </c>
      <c r="N47" s="55">
        <v>0</v>
      </c>
      <c r="O47" s="55">
        <v>0</v>
      </c>
      <c r="P47" s="55">
        <v>0</v>
      </c>
      <c r="Q47" s="55">
        <v>0</v>
      </c>
      <c r="R47" s="55">
        <v>0</v>
      </c>
      <c r="S47" s="55">
        <v>0</v>
      </c>
      <c r="T47" s="55">
        <v>0</v>
      </c>
      <c r="U47" s="55">
        <v>0</v>
      </c>
      <c r="V47" s="55">
        <v>0</v>
      </c>
      <c r="W47" s="55">
        <v>0</v>
      </c>
      <c r="X47" s="55">
        <v>0</v>
      </c>
      <c r="Y47" s="55">
        <v>0</v>
      </c>
      <c r="Z47" s="55">
        <v>0</v>
      </c>
      <c r="AA47" s="55">
        <v>0</v>
      </c>
      <c r="AB47" s="55">
        <v>0</v>
      </c>
      <c r="AC47" s="55">
        <v>0</v>
      </c>
      <c r="AD47" s="55">
        <v>0</v>
      </c>
      <c r="AE47" s="55">
        <v>0</v>
      </c>
      <c r="AF47" s="55">
        <v>0</v>
      </c>
      <c r="AG47" s="55">
        <v>0</v>
      </c>
      <c r="AH47" s="55">
        <v>0</v>
      </c>
      <c r="AI47" s="55">
        <v>0</v>
      </c>
      <c r="AJ47" s="55">
        <v>0</v>
      </c>
      <c r="AK47" s="55">
        <v>0</v>
      </c>
      <c r="AL47" s="55">
        <v>0</v>
      </c>
      <c r="AM47" s="55">
        <v>0</v>
      </c>
      <c r="AN47" s="55">
        <v>0</v>
      </c>
      <c r="AO47" s="55">
        <v>0</v>
      </c>
      <c r="AP47" s="55">
        <v>0</v>
      </c>
      <c r="AQ47" s="55">
        <v>0</v>
      </c>
      <c r="AS47" s="51">
        <f>J47</f>
        <v>0</v>
      </c>
      <c r="AT47" s="51">
        <f>M47</f>
        <v>0</v>
      </c>
      <c r="AU47" s="51">
        <f>P47</f>
        <v>0</v>
      </c>
      <c r="AV47" s="51">
        <f>S47</f>
        <v>0</v>
      </c>
      <c r="AW47" s="51">
        <f>V47</f>
        <v>0</v>
      </c>
      <c r="AX47" s="51">
        <f>Y47</f>
        <v>0</v>
      </c>
      <c r="AY47" s="51">
        <f>AB47</f>
        <v>0</v>
      </c>
      <c r="AZ47" s="51">
        <f>AE47</f>
        <v>0</v>
      </c>
      <c r="BA47" s="22">
        <f>AH47</f>
        <v>0</v>
      </c>
      <c r="BB47" s="22">
        <f>AK47</f>
        <v>0</v>
      </c>
      <c r="BC47" s="22">
        <f>AN47</f>
        <v>0</v>
      </c>
      <c r="BD47" s="22">
        <f>AQ47</f>
        <v>0</v>
      </c>
      <c r="BF47" s="42">
        <f>AV47</f>
        <v>0</v>
      </c>
      <c r="BG47" s="42">
        <f>AZ47</f>
        <v>0</v>
      </c>
      <c r="BH47" s="46">
        <f>BD47</f>
        <v>0</v>
      </c>
    </row>
    <row r="48" spans="1:60">
      <c r="B48" s="1" t="s">
        <v>24</v>
      </c>
      <c r="G48" s="45">
        <f t="shared" ref="G48:AQ48" si="37">SUM(G45:G47)</f>
        <v>0</v>
      </c>
      <c r="H48" s="45">
        <f t="shared" si="37"/>
        <v>0</v>
      </c>
      <c r="I48" s="44">
        <f t="shared" si="37"/>
        <v>0</v>
      </c>
      <c r="J48" s="44">
        <f t="shared" si="37"/>
        <v>96844.748858447492</v>
      </c>
      <c r="K48" s="44">
        <f t="shared" si="37"/>
        <v>84073.059360730593</v>
      </c>
      <c r="L48" s="44">
        <f t="shared" si="37"/>
        <v>172584.47488584474</v>
      </c>
      <c r="M48" s="44">
        <f t="shared" si="37"/>
        <v>151479.45205479453</v>
      </c>
      <c r="N48" s="44">
        <f t="shared" si="37"/>
        <v>231657.53424657535</v>
      </c>
      <c r="O48" s="44">
        <f t="shared" si="37"/>
        <v>202219.17808219179</v>
      </c>
      <c r="P48" s="44">
        <f t="shared" si="37"/>
        <v>177219.17808219179</v>
      </c>
      <c r="Q48" s="44">
        <f t="shared" si="37"/>
        <v>345908.67579908681</v>
      </c>
      <c r="R48" s="44">
        <f t="shared" si="37"/>
        <v>489054.79452054796</v>
      </c>
      <c r="S48" s="44">
        <f t="shared" si="37"/>
        <v>421844.74885844754</v>
      </c>
      <c r="T48" s="44">
        <f t="shared" si="37"/>
        <v>557200.91324200924</v>
      </c>
      <c r="U48" s="44">
        <f t="shared" si="37"/>
        <v>473324.20091324201</v>
      </c>
      <c r="V48" s="44">
        <f t="shared" si="37"/>
        <v>595168.94977168948</v>
      </c>
      <c r="W48" s="44">
        <f t="shared" si="37"/>
        <v>701086.7579908676</v>
      </c>
      <c r="X48" s="44">
        <f t="shared" si="37"/>
        <v>789054.79452054796</v>
      </c>
      <c r="Y48" s="44">
        <f t="shared" si="37"/>
        <v>869972.60273972608</v>
      </c>
      <c r="Z48" s="44">
        <f t="shared" si="37"/>
        <v>1029785.3881278539</v>
      </c>
      <c r="AA48" s="44">
        <f t="shared" si="37"/>
        <v>1072931.506849315</v>
      </c>
      <c r="AB48" s="44">
        <f t="shared" si="37"/>
        <v>1196255.7077625571</v>
      </c>
      <c r="AC48" s="44">
        <f t="shared" si="37"/>
        <v>1393296.803652968</v>
      </c>
      <c r="AD48" s="44">
        <f t="shared" si="37"/>
        <v>1674954.3378995433</v>
      </c>
      <c r="AE48" s="44">
        <f t="shared" si="37"/>
        <v>1630328.7671232878</v>
      </c>
      <c r="AF48" s="44">
        <f t="shared" si="37"/>
        <v>1870319.6347031966</v>
      </c>
      <c r="AG48" s="44">
        <f t="shared" si="37"/>
        <v>1880872.1461187217</v>
      </c>
      <c r="AH48" s="44">
        <f t="shared" si="37"/>
        <v>2163269.4063926945</v>
      </c>
      <c r="AI48" s="44">
        <f t="shared" si="37"/>
        <v>2311050.2283105026</v>
      </c>
      <c r="AJ48" s="44">
        <f t="shared" si="37"/>
        <v>2535114.1552511416</v>
      </c>
      <c r="AK48" s="44">
        <f t="shared" si="37"/>
        <v>2624561.6438356163</v>
      </c>
      <c r="AL48" s="44">
        <f t="shared" si="37"/>
        <v>2793447.4885844751</v>
      </c>
      <c r="AM48" s="44">
        <f t="shared" si="37"/>
        <v>3031022.8310502288</v>
      </c>
      <c r="AN48" s="44">
        <f t="shared" si="37"/>
        <v>3221210.0456621009</v>
      </c>
      <c r="AO48" s="44">
        <f t="shared" si="37"/>
        <v>3482502.2831050232</v>
      </c>
      <c r="AP48" s="44">
        <f t="shared" si="37"/>
        <v>3810461.187214612</v>
      </c>
      <c r="AQ48" s="44">
        <f t="shared" si="37"/>
        <v>3901931.506849315</v>
      </c>
      <c r="AR48" s="17"/>
      <c r="AS48" s="43">
        <f t="shared" ref="AS48:BD48" si="38">SUM(AS45:AS47)</f>
        <v>96844.748858447492</v>
      </c>
      <c r="AT48" s="43">
        <f t="shared" si="38"/>
        <v>151479.45205479453</v>
      </c>
      <c r="AU48" s="43">
        <f t="shared" si="38"/>
        <v>177219.17808219179</v>
      </c>
      <c r="AV48" s="43">
        <f t="shared" si="38"/>
        <v>421844.74885844754</v>
      </c>
      <c r="AW48" s="43">
        <f t="shared" si="38"/>
        <v>595168.94977168948</v>
      </c>
      <c r="AX48" s="43">
        <f t="shared" si="38"/>
        <v>869972.60273972608</v>
      </c>
      <c r="AY48" s="43">
        <f t="shared" si="38"/>
        <v>1196255.7077625571</v>
      </c>
      <c r="AZ48" s="43">
        <f t="shared" si="38"/>
        <v>1630328.7671232878</v>
      </c>
      <c r="BA48" s="43">
        <f t="shared" si="38"/>
        <v>2163269.4063926945</v>
      </c>
      <c r="BB48" s="43">
        <f t="shared" si="38"/>
        <v>2624561.6438356163</v>
      </c>
      <c r="BC48" s="43">
        <f t="shared" si="38"/>
        <v>3221210.0456621009</v>
      </c>
      <c r="BD48" s="43">
        <f t="shared" si="38"/>
        <v>3901931.506849315</v>
      </c>
      <c r="BE48" s="17"/>
      <c r="BF48" s="75">
        <f>SUM(BF45:BF47)</f>
        <v>421844.74885844754</v>
      </c>
      <c r="BG48" s="75">
        <f>SUM(BG45:BG47)</f>
        <v>1630328.7671232878</v>
      </c>
      <c r="BH48" s="75">
        <f>SUM(BH45:BH47)</f>
        <v>3901931.506849315</v>
      </c>
    </row>
    <row r="49" spans="1:60">
      <c r="G49" s="5"/>
      <c r="H49" s="5"/>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S49" s="73"/>
      <c r="AT49" s="73"/>
      <c r="AU49" s="73"/>
      <c r="AV49" s="73"/>
      <c r="AW49" s="73"/>
      <c r="AX49" s="73"/>
      <c r="AY49" s="73"/>
      <c r="AZ49" s="73"/>
      <c r="BA49" s="22"/>
      <c r="BB49" s="22"/>
      <c r="BC49" s="22"/>
      <c r="BD49" s="22"/>
      <c r="BF49" s="21"/>
      <c r="BG49" s="21"/>
      <c r="BH49" s="21"/>
    </row>
    <row r="50" spans="1:60">
      <c r="B50" s="40" t="s">
        <v>23</v>
      </c>
      <c r="C50" s="40"/>
      <c r="D50" s="40"/>
      <c r="E50" s="40"/>
      <c r="F50" s="41"/>
      <c r="G50" s="523">
        <f>G42-G48</f>
        <v>1000000</v>
      </c>
      <c r="H50" s="39">
        <f>G50+'Model &amp; Metrics'!H64+'Model &amp; Metrics'!H77</f>
        <v>863731.25</v>
      </c>
      <c r="I50" s="5">
        <f>H50+'Model &amp; Metrics'!I64+'Model &amp; Metrics'!I77</f>
        <v>720348.125</v>
      </c>
      <c r="J50" s="5">
        <f>I50+'Model &amp; Metrics'!J64+'Model &amp; Metrics'!J77</f>
        <v>540308.33333333337</v>
      </c>
      <c r="K50" s="5">
        <f>J50+'Model &amp; Metrics'!K64+'Model &amp; Metrics'!K77</f>
        <v>386268.54166666674</v>
      </c>
      <c r="L50" s="5">
        <f>K50+'Model &amp; Metrics'!L64+'Model &amp; Metrics'!L77</f>
        <v>198498.3333333334</v>
      </c>
      <c r="M50" s="5">
        <f>L50+'Model &amp; Metrics'!M64+'Model &amp; Metrics'!M77</f>
        <v>-10536.874999999942</v>
      </c>
      <c r="N50" s="5">
        <f>M50+'Model &amp; Metrics'!N64+'Model &amp; Metrics'!N77</f>
        <v>-223833.12499999994</v>
      </c>
      <c r="O50" s="5">
        <f>N50+'Model &amp; Metrics'!O64+'Model &amp; Metrics'!O77</f>
        <v>-417629.37499999994</v>
      </c>
      <c r="P50" s="5">
        <f>O50+'Model &amp; Metrics'!P64+'Model &amp; Metrics'!P77</f>
        <v>-647971.875</v>
      </c>
      <c r="Q50" s="5">
        <f>P50+'Model &amp; Metrics'!Q64+'Model &amp; Metrics'!Q77</f>
        <v>-873735.20833333337</v>
      </c>
      <c r="R50" s="5">
        <f>Q50+'Model &amp; Metrics'!R64+'Model &amp; Metrics'!R77</f>
        <v>-1097175.625</v>
      </c>
      <c r="S50" s="5">
        <f>R50+'Model &amp; Metrics'!S64+'Model &amp; Metrics'!S77</f>
        <v>-1312616.0416666667</v>
      </c>
      <c r="T50" s="5">
        <f>S50+'Model &amp; Metrics'!T64+'Model &amp; Metrics'!T77</f>
        <v>-1554382.8541666667</v>
      </c>
      <c r="U50" s="5">
        <f>T50+'Model &amp; Metrics'!U64+'Model &amp; Metrics'!U77</f>
        <v>2214715.9020833331</v>
      </c>
      <c r="V50" s="5">
        <f>U50+'Model &amp; Metrics'!V64+'Model &amp; Metrics'!V77</f>
        <v>1954159.5416666665</v>
      </c>
      <c r="W50" s="5">
        <f>V50+'Model &amp; Metrics'!W64+'Model &amp; Metrics'!W77</f>
        <v>1694454.2229166664</v>
      </c>
      <c r="X50" s="5">
        <f>W50+'Model &amp; Metrics'!X64+'Model &amp; Metrics'!X77</f>
        <v>1455860.5749999997</v>
      </c>
      <c r="Y50" s="5">
        <f>X50+'Model &amp; Metrics'!Y64+'Model &amp; Metrics'!Y77</f>
        <v>1198577.6437499998</v>
      </c>
      <c r="Z50" s="5">
        <f>Y50+'Model &amp; Metrics'!Z64+'Model &amp; Metrics'!Z77</f>
        <v>954899.54791666637</v>
      </c>
      <c r="AA50" s="5">
        <f>Z50+'Model &amp; Metrics'!AA64+'Model &amp; Metrics'!AA77</f>
        <v>724341.86874999967</v>
      </c>
      <c r="AB50" s="5">
        <f>AA50+'Model &amp; Metrics'!AB64+'Model &amp; Metrics'!AB77</f>
        <v>470530.30208333302</v>
      </c>
      <c r="AC50" s="5">
        <f>AB50+'Model &amp; Metrics'!AC64+'Model &amp; Metrics'!AC77</f>
        <v>273088.777083333</v>
      </c>
      <c r="AD50" s="5">
        <f>AC50+'Model &amp; Metrics'!AD64+'Model &amp; Metrics'!AD77</f>
        <v>69900.189583332976</v>
      </c>
      <c r="AE50" s="5">
        <f>AD50+'Model &amp; Metrics'!AE64+'Model &amp; Metrics'!AE77</f>
        <v>-134965.48125000039</v>
      </c>
      <c r="AF50" s="5">
        <f>AE50+'Model &amp; Metrics'!AF64+'Model &amp; Metrics'!AF77</f>
        <v>-316687.10208333365</v>
      </c>
      <c r="AG50" s="5">
        <f>AF50+'Model &amp; Metrics'!AG64+'Model &amp; Metrics'!AG77</f>
        <v>-478470.82291666692</v>
      </c>
      <c r="AH50" s="5">
        <f>AG50+'Model &amp; Metrics'!AH64+'Model &amp; Metrics'!AH77</f>
        <v>-654656.68541666679</v>
      </c>
      <c r="AI50" s="5">
        <f>AH50+'Model &amp; Metrics'!AI64+'Model &amp; Metrics'!AI77</f>
        <v>-797863.76666666672</v>
      </c>
      <c r="AJ50" s="5">
        <f>AI50+'Model &amp; Metrics'!AJ64+'Model &amp; Metrics'!AJ77</f>
        <v>-937413.2270833333</v>
      </c>
      <c r="AK50" s="5">
        <f>AJ50+'Model &amp; Metrics'!AK64+'Model &amp; Metrics'!AK77</f>
        <v>-1054462.6875</v>
      </c>
      <c r="AL50" s="5">
        <f>AK50+'Model &amp; Metrics'!AL64+'Model &amp; Metrics'!AL77</f>
        <v>-1140519.0104166667</v>
      </c>
      <c r="AM50" s="5">
        <f>AL50+'Model &amp; Metrics'!AM64+'Model &amp; Metrics'!AM77</f>
        <v>-1218726.3041666667</v>
      </c>
      <c r="AN50" s="5">
        <f>AM50+'Model &amp; Metrics'!AN64+'Model &amp; Metrics'!AN77</f>
        <v>-1301664.1520833333</v>
      </c>
      <c r="AO50" s="5">
        <f>AN50+'Model &amp; Metrics'!AO64+'Model &amp; Metrics'!AO77</f>
        <v>-1331401.1666666667</v>
      </c>
      <c r="AP50" s="5">
        <f>AO50+'Model &amp; Metrics'!AP64+'Model &amp; Metrics'!AP77</f>
        <v>-1327071.8104166668</v>
      </c>
      <c r="AQ50" s="5">
        <f>AP50+'Model &amp; Metrics'!AQ64+'Model &amp; Metrics'!AQ77</f>
        <v>-1321724.1000000001</v>
      </c>
      <c r="AS50" s="51">
        <f>J50</f>
        <v>540308.33333333337</v>
      </c>
      <c r="AT50" s="51">
        <f>M50</f>
        <v>-10536.874999999942</v>
      </c>
      <c r="AU50" s="51">
        <f>P50</f>
        <v>-647971.875</v>
      </c>
      <c r="AV50" s="51">
        <f>S50</f>
        <v>-1312616.0416666667</v>
      </c>
      <c r="AW50" s="51">
        <f>V50</f>
        <v>1954159.5416666665</v>
      </c>
      <c r="AX50" s="51">
        <f>Y50</f>
        <v>1198577.6437499998</v>
      </c>
      <c r="AY50" s="51">
        <f>AB50</f>
        <v>470530.30208333302</v>
      </c>
      <c r="AZ50" s="51">
        <f>AE50</f>
        <v>-134965.48125000039</v>
      </c>
      <c r="BA50" s="22">
        <f>AH50</f>
        <v>-654656.68541666679</v>
      </c>
      <c r="BB50" s="22">
        <f>AK50</f>
        <v>-1054462.6875</v>
      </c>
      <c r="BC50" s="22">
        <f>AN50</f>
        <v>-1301664.1520833333</v>
      </c>
      <c r="BD50" s="22">
        <f>AQ50</f>
        <v>-1321724.1000000001</v>
      </c>
      <c r="BF50" s="42">
        <f>AV50</f>
        <v>-1312616.0416666667</v>
      </c>
      <c r="BG50" s="42">
        <f>AZ50</f>
        <v>-134965.48125000039</v>
      </c>
      <c r="BH50" s="46">
        <f>BD50</f>
        <v>-1321724.1000000001</v>
      </c>
    </row>
    <row r="51" spans="1:60" s="4" customFormat="1">
      <c r="B51" s="4" t="s">
        <v>22</v>
      </c>
      <c r="G51" s="38">
        <f t="shared" ref="G51:AQ51" si="39">G48+G50</f>
        <v>1000000</v>
      </c>
      <c r="H51" s="38">
        <f t="shared" si="39"/>
        <v>863731.25</v>
      </c>
      <c r="I51" s="37">
        <f t="shared" si="39"/>
        <v>720348.125</v>
      </c>
      <c r="J51" s="37">
        <f t="shared" si="39"/>
        <v>637153.08219178091</v>
      </c>
      <c r="K51" s="37">
        <f t="shared" si="39"/>
        <v>470341.60102739732</v>
      </c>
      <c r="L51" s="37">
        <f t="shared" si="39"/>
        <v>371082.80821917811</v>
      </c>
      <c r="M51" s="37">
        <f t="shared" si="39"/>
        <v>140942.57705479459</v>
      </c>
      <c r="N51" s="37">
        <f t="shared" si="39"/>
        <v>7824.4092465754075</v>
      </c>
      <c r="O51" s="37">
        <f t="shared" si="39"/>
        <v>-215410.19691780815</v>
      </c>
      <c r="P51" s="37">
        <f t="shared" si="39"/>
        <v>-470752.69691780821</v>
      </c>
      <c r="Q51" s="37">
        <f t="shared" si="39"/>
        <v>-527826.53253424657</v>
      </c>
      <c r="R51" s="37">
        <f t="shared" si="39"/>
        <v>-608120.83047945204</v>
      </c>
      <c r="S51" s="37">
        <f t="shared" si="39"/>
        <v>-890771.29280821921</v>
      </c>
      <c r="T51" s="37">
        <f t="shared" si="39"/>
        <v>-997181.94092465751</v>
      </c>
      <c r="U51" s="37">
        <f t="shared" si="39"/>
        <v>2688040.1029965752</v>
      </c>
      <c r="V51" s="37">
        <f t="shared" si="39"/>
        <v>2549328.4914383562</v>
      </c>
      <c r="W51" s="37">
        <f t="shared" si="39"/>
        <v>2395540.9809075342</v>
      </c>
      <c r="X51" s="37">
        <f t="shared" si="39"/>
        <v>2244915.3695205478</v>
      </c>
      <c r="Y51" s="37">
        <f t="shared" si="39"/>
        <v>2068550.246489726</v>
      </c>
      <c r="Z51" s="37">
        <f t="shared" si="39"/>
        <v>1984684.9360445202</v>
      </c>
      <c r="AA51" s="37">
        <f t="shared" si="39"/>
        <v>1797273.3755993147</v>
      </c>
      <c r="AB51" s="37">
        <f t="shared" si="39"/>
        <v>1666786.0098458901</v>
      </c>
      <c r="AC51" s="37">
        <f t="shared" si="39"/>
        <v>1666385.5807363009</v>
      </c>
      <c r="AD51" s="37">
        <f t="shared" si="39"/>
        <v>1744854.5274828763</v>
      </c>
      <c r="AE51" s="37">
        <f t="shared" si="39"/>
        <v>1495363.2858732874</v>
      </c>
      <c r="AF51" s="37">
        <f t="shared" si="39"/>
        <v>1553632.5326198628</v>
      </c>
      <c r="AG51" s="37">
        <f t="shared" si="39"/>
        <v>1402401.3232020547</v>
      </c>
      <c r="AH51" s="37">
        <f t="shared" si="39"/>
        <v>1508612.7209760277</v>
      </c>
      <c r="AI51" s="37">
        <f t="shared" si="39"/>
        <v>1513186.461643836</v>
      </c>
      <c r="AJ51" s="37">
        <f t="shared" si="39"/>
        <v>1597700.9281678083</v>
      </c>
      <c r="AK51" s="37">
        <f t="shared" si="39"/>
        <v>1570098.9563356163</v>
      </c>
      <c r="AL51" s="37">
        <f t="shared" si="39"/>
        <v>1652928.4781678084</v>
      </c>
      <c r="AM51" s="37">
        <f t="shared" si="39"/>
        <v>1812296.5268835621</v>
      </c>
      <c r="AN51" s="37">
        <f t="shared" si="39"/>
        <v>1919545.8935787675</v>
      </c>
      <c r="AO51" s="37">
        <f t="shared" si="39"/>
        <v>2151101.1164383562</v>
      </c>
      <c r="AP51" s="37">
        <f t="shared" si="39"/>
        <v>2483389.3767979452</v>
      </c>
      <c r="AQ51" s="37">
        <f t="shared" si="39"/>
        <v>2580207.4068493149</v>
      </c>
      <c r="AR51" s="71"/>
      <c r="AS51" s="36">
        <f t="shared" ref="AS51:BD51" si="40">SUM(AS48:AS50)</f>
        <v>637153.08219178091</v>
      </c>
      <c r="AT51" s="36">
        <f t="shared" si="40"/>
        <v>140942.57705479459</v>
      </c>
      <c r="AU51" s="36">
        <f t="shared" si="40"/>
        <v>-470752.69691780821</v>
      </c>
      <c r="AV51" s="36">
        <f t="shared" si="40"/>
        <v>-890771.29280821921</v>
      </c>
      <c r="AW51" s="36">
        <f t="shared" si="40"/>
        <v>2549328.4914383562</v>
      </c>
      <c r="AX51" s="36">
        <f t="shared" si="40"/>
        <v>2068550.246489726</v>
      </c>
      <c r="AY51" s="36">
        <f t="shared" si="40"/>
        <v>1666786.0098458901</v>
      </c>
      <c r="AZ51" s="36">
        <f t="shared" si="40"/>
        <v>1495363.2858732874</v>
      </c>
      <c r="BA51" s="36">
        <f t="shared" si="40"/>
        <v>1508612.7209760277</v>
      </c>
      <c r="BB51" s="36">
        <f t="shared" si="40"/>
        <v>1570098.9563356163</v>
      </c>
      <c r="BC51" s="36">
        <f t="shared" si="40"/>
        <v>1919545.8935787675</v>
      </c>
      <c r="BD51" s="36">
        <f t="shared" si="40"/>
        <v>2580207.4068493149</v>
      </c>
      <c r="BE51" s="71"/>
      <c r="BF51" s="36">
        <f>BF48+BF50</f>
        <v>-890771.29280821921</v>
      </c>
      <c r="BG51" s="36">
        <f>BG48+BG50</f>
        <v>1495363.2858732874</v>
      </c>
      <c r="BH51" s="36">
        <f>BH48+BH50</f>
        <v>2580207.4068493149</v>
      </c>
    </row>
    <row r="52" spans="1:60" ht="5.25" customHeight="1" thickBot="1">
      <c r="B52" s="7"/>
      <c r="C52" s="7"/>
      <c r="D52" s="7"/>
      <c r="E52" s="7"/>
      <c r="F52" s="10"/>
      <c r="G52" s="69"/>
      <c r="H52" s="70"/>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S52" s="68"/>
      <c r="AT52" s="68"/>
      <c r="AU52" s="68"/>
      <c r="AV52" s="68"/>
      <c r="AW52" s="68"/>
      <c r="AX52" s="68"/>
      <c r="AY52" s="68"/>
      <c r="AZ52" s="68"/>
      <c r="BA52" s="68"/>
      <c r="BB52" s="68"/>
      <c r="BC52" s="68"/>
      <c r="BD52" s="68"/>
      <c r="BF52" s="6"/>
      <c r="BG52" s="6"/>
      <c r="BH52" s="6"/>
    </row>
    <row r="53" spans="1:60" ht="13.5" thickTop="1">
      <c r="G53" s="67"/>
      <c r="H53" s="66" t="str">
        <f t="shared" ref="H53:AE53" ca="1" si="41">IF(ROUND(H51,3)=ROUND(H42,3),"","BSCHECK")</f>
        <v/>
      </c>
      <c r="I53" s="66" t="str">
        <f t="shared" ca="1" si="41"/>
        <v/>
      </c>
      <c r="J53" s="66" t="str">
        <f t="shared" ca="1" si="41"/>
        <v/>
      </c>
      <c r="K53" s="66" t="str">
        <f t="shared" ca="1" si="41"/>
        <v/>
      </c>
      <c r="L53" s="66" t="str">
        <f t="shared" ca="1" si="41"/>
        <v/>
      </c>
      <c r="M53" s="66" t="str">
        <f t="shared" ca="1" si="41"/>
        <v/>
      </c>
      <c r="N53" s="66" t="str">
        <f t="shared" ca="1" si="41"/>
        <v/>
      </c>
      <c r="O53" s="66" t="str">
        <f t="shared" ca="1" si="41"/>
        <v/>
      </c>
      <c r="P53" s="66" t="str">
        <f t="shared" ca="1" si="41"/>
        <v/>
      </c>
      <c r="Q53" s="66" t="str">
        <f t="shared" ca="1" si="41"/>
        <v/>
      </c>
      <c r="R53" s="66" t="str">
        <f t="shared" ca="1" si="41"/>
        <v/>
      </c>
      <c r="S53" s="66" t="str">
        <f t="shared" ca="1" si="41"/>
        <v/>
      </c>
      <c r="T53" s="66" t="str">
        <f t="shared" ca="1" si="41"/>
        <v/>
      </c>
      <c r="U53" s="66" t="str">
        <f t="shared" ca="1" si="41"/>
        <v/>
      </c>
      <c r="V53" s="66" t="str">
        <f t="shared" ca="1" si="41"/>
        <v/>
      </c>
      <c r="W53" s="66" t="str">
        <f t="shared" ca="1" si="41"/>
        <v/>
      </c>
      <c r="X53" s="66" t="str">
        <f t="shared" ca="1" si="41"/>
        <v/>
      </c>
      <c r="Y53" s="66" t="str">
        <f t="shared" ca="1" si="41"/>
        <v/>
      </c>
      <c r="Z53" s="66" t="str">
        <f t="shared" ca="1" si="41"/>
        <v/>
      </c>
      <c r="AA53" s="66" t="str">
        <f t="shared" ca="1" si="41"/>
        <v/>
      </c>
      <c r="AB53" s="66" t="str">
        <f t="shared" ca="1" si="41"/>
        <v/>
      </c>
      <c r="AC53" s="66" t="str">
        <f t="shared" ca="1" si="41"/>
        <v/>
      </c>
      <c r="AD53" s="66" t="str">
        <f t="shared" ca="1" si="41"/>
        <v/>
      </c>
      <c r="AE53" s="66" t="str">
        <f t="shared" ca="1" si="41"/>
        <v/>
      </c>
      <c r="AF53" s="66"/>
      <c r="AG53" s="66"/>
      <c r="AH53" s="66"/>
      <c r="AI53" s="66"/>
      <c r="AJ53" s="66"/>
      <c r="AK53" s="66"/>
      <c r="AL53" s="66"/>
      <c r="AM53" s="66"/>
      <c r="AN53" s="66"/>
      <c r="AO53" s="66"/>
      <c r="AP53" s="66"/>
      <c r="AQ53" s="66"/>
      <c r="AS53" s="65" t="str">
        <f t="shared" ref="AS53:AZ53" ca="1" si="42">IF(ROUND(AS51,3)=ROUND(AS42,3),"","BSCHECK")</f>
        <v/>
      </c>
      <c r="AT53" s="65" t="str">
        <f t="shared" ca="1" si="42"/>
        <v/>
      </c>
      <c r="AU53" s="65" t="str">
        <f t="shared" ca="1" si="42"/>
        <v/>
      </c>
      <c r="AV53" s="65" t="str">
        <f t="shared" ca="1" si="42"/>
        <v/>
      </c>
      <c r="AW53" s="65" t="str">
        <f t="shared" ca="1" si="42"/>
        <v/>
      </c>
      <c r="AX53" s="65" t="str">
        <f t="shared" ca="1" si="42"/>
        <v/>
      </c>
      <c r="AY53" s="65" t="str">
        <f t="shared" ca="1" si="42"/>
        <v/>
      </c>
      <c r="AZ53" s="65" t="str">
        <f t="shared" ca="1" si="42"/>
        <v/>
      </c>
      <c r="BA53" s="22"/>
      <c r="BB53" s="22"/>
      <c r="BC53" s="22"/>
      <c r="BD53" s="22"/>
      <c r="BF53" s="21"/>
      <c r="BG53" s="21"/>
      <c r="BH53" s="21"/>
    </row>
    <row r="54" spans="1:60">
      <c r="G54" s="67"/>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S54" s="65"/>
      <c r="AT54" s="65"/>
      <c r="AU54" s="65"/>
      <c r="AV54" s="65"/>
      <c r="AW54" s="65"/>
      <c r="AX54" s="65"/>
      <c r="AY54" s="65"/>
      <c r="AZ54" s="65"/>
      <c r="BA54" s="22"/>
      <c r="BB54" s="22"/>
      <c r="BC54" s="22"/>
      <c r="BD54" s="22"/>
      <c r="BF54" s="21"/>
      <c r="BG54" s="21"/>
      <c r="BH54" s="21"/>
    </row>
    <row r="55" spans="1:60">
      <c r="B55" s="64" t="s">
        <v>21</v>
      </c>
      <c r="AS55" s="23"/>
      <c r="AT55" s="23"/>
      <c r="AU55" s="23"/>
      <c r="AV55" s="23"/>
      <c r="AW55" s="23"/>
      <c r="AX55" s="23"/>
      <c r="AY55" s="23"/>
      <c r="AZ55" s="23"/>
      <c r="BA55" s="22"/>
      <c r="BB55" s="22"/>
      <c r="BC55" s="22"/>
      <c r="BD55" s="22"/>
      <c r="BF55" s="21"/>
      <c r="BG55" s="21"/>
      <c r="BH55" s="21"/>
    </row>
    <row r="56" spans="1:60">
      <c r="B56" s="1" t="s">
        <v>249</v>
      </c>
      <c r="G56" s="63">
        <v>4</v>
      </c>
      <c r="H56" s="3">
        <f t="shared" ref="H56:AR56" si="43">G56</f>
        <v>4</v>
      </c>
      <c r="I56" s="5">
        <f t="shared" si="43"/>
        <v>4</v>
      </c>
      <c r="J56" s="5">
        <f t="shared" si="43"/>
        <v>4</v>
      </c>
      <c r="K56" s="5">
        <f t="shared" si="43"/>
        <v>4</v>
      </c>
      <c r="L56" s="5">
        <f t="shared" si="43"/>
        <v>4</v>
      </c>
      <c r="M56" s="5">
        <f t="shared" si="43"/>
        <v>4</v>
      </c>
      <c r="N56" s="5">
        <f t="shared" si="43"/>
        <v>4</v>
      </c>
      <c r="O56" s="5">
        <f t="shared" si="43"/>
        <v>4</v>
      </c>
      <c r="P56" s="5">
        <f t="shared" si="43"/>
        <v>4</v>
      </c>
      <c r="Q56" s="5">
        <f t="shared" si="43"/>
        <v>4</v>
      </c>
      <c r="R56" s="5">
        <f t="shared" si="43"/>
        <v>4</v>
      </c>
      <c r="S56" s="5">
        <f t="shared" si="43"/>
        <v>4</v>
      </c>
      <c r="T56" s="5">
        <f t="shared" si="43"/>
        <v>4</v>
      </c>
      <c r="U56" s="5">
        <f t="shared" si="43"/>
        <v>4</v>
      </c>
      <c r="V56" s="5">
        <f t="shared" si="43"/>
        <v>4</v>
      </c>
      <c r="W56" s="5">
        <f t="shared" si="43"/>
        <v>4</v>
      </c>
      <c r="X56" s="5">
        <f t="shared" si="43"/>
        <v>4</v>
      </c>
      <c r="Y56" s="5">
        <f t="shared" si="43"/>
        <v>4</v>
      </c>
      <c r="Z56" s="5">
        <f t="shared" si="43"/>
        <v>4</v>
      </c>
      <c r="AA56" s="5">
        <f t="shared" si="43"/>
        <v>4</v>
      </c>
      <c r="AB56" s="5">
        <f t="shared" si="43"/>
        <v>4</v>
      </c>
      <c r="AC56" s="5">
        <f t="shared" si="43"/>
        <v>4</v>
      </c>
      <c r="AD56" s="5">
        <f t="shared" si="43"/>
        <v>4</v>
      </c>
      <c r="AE56" s="5">
        <f t="shared" si="43"/>
        <v>4</v>
      </c>
      <c r="AF56" s="5">
        <f t="shared" si="43"/>
        <v>4</v>
      </c>
      <c r="AG56" s="5">
        <f t="shared" si="43"/>
        <v>4</v>
      </c>
      <c r="AH56" s="5">
        <f t="shared" si="43"/>
        <v>4</v>
      </c>
      <c r="AI56" s="5">
        <f t="shared" si="43"/>
        <v>4</v>
      </c>
      <c r="AJ56" s="5">
        <f t="shared" si="43"/>
        <v>4</v>
      </c>
      <c r="AK56" s="5">
        <f t="shared" si="43"/>
        <v>4</v>
      </c>
      <c r="AL56" s="5">
        <f t="shared" si="43"/>
        <v>4</v>
      </c>
      <c r="AM56" s="5">
        <f t="shared" si="43"/>
        <v>4</v>
      </c>
      <c r="AN56" s="5">
        <f t="shared" si="43"/>
        <v>4</v>
      </c>
      <c r="AO56" s="5">
        <f t="shared" si="43"/>
        <v>4</v>
      </c>
      <c r="AP56" s="5">
        <f t="shared" si="43"/>
        <v>4</v>
      </c>
      <c r="AQ56" s="5">
        <f t="shared" si="43"/>
        <v>4</v>
      </c>
      <c r="AR56" s="1">
        <f t="shared" si="43"/>
        <v>4</v>
      </c>
      <c r="AS56" s="23">
        <f>J56</f>
        <v>4</v>
      </c>
      <c r="AT56" s="23">
        <f>M56</f>
        <v>4</v>
      </c>
      <c r="AU56" s="23">
        <f>P56</f>
        <v>4</v>
      </c>
      <c r="AV56" s="23">
        <f>S56</f>
        <v>4</v>
      </c>
      <c r="AW56" s="23">
        <f>V56</f>
        <v>4</v>
      </c>
      <c r="AX56" s="23">
        <f>Y56</f>
        <v>4</v>
      </c>
      <c r="AY56" s="23">
        <f>AB56</f>
        <v>4</v>
      </c>
      <c r="AZ56" s="23">
        <f>AE56</f>
        <v>4</v>
      </c>
      <c r="BA56" s="23">
        <f>AH56</f>
        <v>4</v>
      </c>
      <c r="BB56" s="23">
        <f>AK56</f>
        <v>4</v>
      </c>
      <c r="BC56" s="23">
        <f>AN56</f>
        <v>4</v>
      </c>
      <c r="BD56" s="23">
        <f>AQ56</f>
        <v>4</v>
      </c>
      <c r="BF56" s="21">
        <f>AV56</f>
        <v>4</v>
      </c>
      <c r="BG56" s="21">
        <f>AZ56</f>
        <v>4</v>
      </c>
      <c r="BH56" s="21">
        <f>BD56</f>
        <v>4</v>
      </c>
    </row>
    <row r="57" spans="1:60" s="154" customFormat="1" ht="6" customHeight="1">
      <c r="F57" s="103"/>
      <c r="G57" s="522"/>
      <c r="H57" s="520"/>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c r="AK57" s="521"/>
      <c r="AL57" s="521"/>
      <c r="AM57" s="521"/>
      <c r="AN57" s="521"/>
      <c r="AO57" s="521"/>
      <c r="AP57" s="521"/>
      <c r="AQ57" s="521"/>
      <c r="AS57" s="23"/>
      <c r="AT57" s="23"/>
      <c r="AU57" s="23"/>
      <c r="AV57" s="23"/>
      <c r="AW57" s="23"/>
      <c r="AX57" s="23"/>
      <c r="AY57" s="23"/>
      <c r="AZ57" s="23"/>
      <c r="BA57" s="23"/>
      <c r="BB57" s="23"/>
      <c r="BC57" s="23"/>
      <c r="BD57" s="23"/>
      <c r="BE57" s="1"/>
      <c r="BF57" s="21"/>
      <c r="BG57" s="21"/>
      <c r="BH57" s="21"/>
    </row>
    <row r="58" spans="1:60" s="154" customFormat="1" ht="13" customHeight="1">
      <c r="B58" s="154" t="s">
        <v>250</v>
      </c>
      <c r="E58" s="32"/>
      <c r="F58" s="103"/>
      <c r="G58" s="522"/>
      <c r="H58" s="520">
        <f>H56*30</f>
        <v>120</v>
      </c>
      <c r="I58" s="520">
        <f t="shared" ref="I58:AQ58" si="44">I56*30</f>
        <v>120</v>
      </c>
      <c r="J58" s="520">
        <f t="shared" si="44"/>
        <v>120</v>
      </c>
      <c r="K58" s="520">
        <f t="shared" si="44"/>
        <v>120</v>
      </c>
      <c r="L58" s="520">
        <f t="shared" si="44"/>
        <v>120</v>
      </c>
      <c r="M58" s="520">
        <f t="shared" si="44"/>
        <v>120</v>
      </c>
      <c r="N58" s="520">
        <f t="shared" si="44"/>
        <v>120</v>
      </c>
      <c r="O58" s="520">
        <f t="shared" si="44"/>
        <v>120</v>
      </c>
      <c r="P58" s="520">
        <f t="shared" si="44"/>
        <v>120</v>
      </c>
      <c r="Q58" s="520">
        <f t="shared" si="44"/>
        <v>120</v>
      </c>
      <c r="R58" s="520">
        <f t="shared" si="44"/>
        <v>120</v>
      </c>
      <c r="S58" s="520">
        <f t="shared" si="44"/>
        <v>120</v>
      </c>
      <c r="T58" s="520">
        <f t="shared" si="44"/>
        <v>120</v>
      </c>
      <c r="U58" s="520">
        <f t="shared" si="44"/>
        <v>120</v>
      </c>
      <c r="V58" s="520">
        <f t="shared" si="44"/>
        <v>120</v>
      </c>
      <c r="W58" s="520">
        <f t="shared" si="44"/>
        <v>120</v>
      </c>
      <c r="X58" s="520">
        <f t="shared" si="44"/>
        <v>120</v>
      </c>
      <c r="Y58" s="520">
        <f t="shared" si="44"/>
        <v>120</v>
      </c>
      <c r="Z58" s="520">
        <f t="shared" si="44"/>
        <v>120</v>
      </c>
      <c r="AA58" s="520">
        <f t="shared" si="44"/>
        <v>120</v>
      </c>
      <c r="AB58" s="520">
        <f t="shared" si="44"/>
        <v>120</v>
      </c>
      <c r="AC58" s="520">
        <f t="shared" si="44"/>
        <v>120</v>
      </c>
      <c r="AD58" s="520">
        <f t="shared" si="44"/>
        <v>120</v>
      </c>
      <c r="AE58" s="520">
        <f t="shared" si="44"/>
        <v>120</v>
      </c>
      <c r="AF58" s="520">
        <f t="shared" si="44"/>
        <v>120</v>
      </c>
      <c r="AG58" s="520">
        <f t="shared" si="44"/>
        <v>120</v>
      </c>
      <c r="AH58" s="520">
        <f t="shared" si="44"/>
        <v>120</v>
      </c>
      <c r="AI58" s="520">
        <f t="shared" si="44"/>
        <v>120</v>
      </c>
      <c r="AJ58" s="520">
        <f t="shared" si="44"/>
        <v>120</v>
      </c>
      <c r="AK58" s="520">
        <f t="shared" si="44"/>
        <v>120</v>
      </c>
      <c r="AL58" s="520">
        <f t="shared" si="44"/>
        <v>120</v>
      </c>
      <c r="AM58" s="520">
        <f t="shared" si="44"/>
        <v>120</v>
      </c>
      <c r="AN58" s="520">
        <f t="shared" si="44"/>
        <v>120</v>
      </c>
      <c r="AO58" s="520">
        <f t="shared" si="44"/>
        <v>120</v>
      </c>
      <c r="AP58" s="520">
        <f t="shared" si="44"/>
        <v>120</v>
      </c>
      <c r="AQ58" s="520">
        <f t="shared" si="44"/>
        <v>120</v>
      </c>
      <c r="AS58" s="23">
        <f t="shared" ref="AS58:AS59" si="45">J58</f>
        <v>120</v>
      </c>
      <c r="AT58" s="23">
        <f t="shared" ref="AT58:AT59" si="46">M58</f>
        <v>120</v>
      </c>
      <c r="AU58" s="23">
        <f t="shared" ref="AU58:AU59" si="47">P58</f>
        <v>120</v>
      </c>
      <c r="AV58" s="23">
        <f t="shared" ref="AV58:AV59" si="48">S58</f>
        <v>120</v>
      </c>
      <c r="AW58" s="23">
        <f t="shared" ref="AW58:AW59" si="49">V58</f>
        <v>120</v>
      </c>
      <c r="AX58" s="23">
        <f t="shared" ref="AX58:AX59" si="50">Y58</f>
        <v>120</v>
      </c>
      <c r="AY58" s="23">
        <f t="shared" ref="AY58:AY59" si="51">AB58</f>
        <v>120</v>
      </c>
      <c r="AZ58" s="23">
        <f t="shared" ref="AZ58:AZ59" si="52">AE58</f>
        <v>120</v>
      </c>
      <c r="BA58" s="23">
        <f t="shared" ref="BA58:BA59" si="53">AH58</f>
        <v>120</v>
      </c>
      <c r="BB58" s="23">
        <f t="shared" ref="BB58:BB59" si="54">AK58</f>
        <v>120</v>
      </c>
      <c r="BC58" s="23">
        <f t="shared" ref="BC58:BC59" si="55">AN58</f>
        <v>120</v>
      </c>
      <c r="BD58" s="23">
        <f t="shared" ref="BD58:BD59" si="56">AQ58</f>
        <v>120</v>
      </c>
      <c r="BE58" s="1"/>
      <c r="BF58" s="21">
        <f t="shared" ref="BF58:BF59" si="57">AV58</f>
        <v>120</v>
      </c>
      <c r="BG58" s="21">
        <f t="shared" ref="BG58:BG59" si="58">AZ58</f>
        <v>120</v>
      </c>
      <c r="BH58" s="21">
        <f t="shared" ref="BH58:BH59" si="59">BD58</f>
        <v>120</v>
      </c>
    </row>
    <row r="59" spans="1:60">
      <c r="B59" s="1" t="s">
        <v>20</v>
      </c>
      <c r="G59" s="62">
        <v>45</v>
      </c>
      <c r="H59" s="3">
        <f t="shared" ref="H59:AR59" si="60">G59</f>
        <v>45</v>
      </c>
      <c r="I59" s="5">
        <f t="shared" si="60"/>
        <v>45</v>
      </c>
      <c r="J59" s="5">
        <f t="shared" si="60"/>
        <v>45</v>
      </c>
      <c r="K59" s="5">
        <f t="shared" si="60"/>
        <v>45</v>
      </c>
      <c r="L59" s="5">
        <f t="shared" si="60"/>
        <v>45</v>
      </c>
      <c r="M59" s="5">
        <f t="shared" si="60"/>
        <v>45</v>
      </c>
      <c r="N59" s="5">
        <f t="shared" si="60"/>
        <v>45</v>
      </c>
      <c r="O59" s="5">
        <f t="shared" si="60"/>
        <v>45</v>
      </c>
      <c r="P59" s="5">
        <f t="shared" si="60"/>
        <v>45</v>
      </c>
      <c r="Q59" s="5">
        <f t="shared" si="60"/>
        <v>45</v>
      </c>
      <c r="R59" s="5">
        <f t="shared" si="60"/>
        <v>45</v>
      </c>
      <c r="S59" s="5">
        <f t="shared" si="60"/>
        <v>45</v>
      </c>
      <c r="T59" s="5">
        <f t="shared" si="60"/>
        <v>45</v>
      </c>
      <c r="U59" s="5">
        <f t="shared" si="60"/>
        <v>45</v>
      </c>
      <c r="V59" s="5">
        <f t="shared" si="60"/>
        <v>45</v>
      </c>
      <c r="W59" s="5">
        <f t="shared" si="60"/>
        <v>45</v>
      </c>
      <c r="X59" s="5">
        <f t="shared" si="60"/>
        <v>45</v>
      </c>
      <c r="Y59" s="5">
        <f t="shared" si="60"/>
        <v>45</v>
      </c>
      <c r="Z59" s="5">
        <f t="shared" si="60"/>
        <v>45</v>
      </c>
      <c r="AA59" s="5">
        <f t="shared" si="60"/>
        <v>45</v>
      </c>
      <c r="AB59" s="5">
        <f t="shared" si="60"/>
        <v>45</v>
      </c>
      <c r="AC59" s="5">
        <f t="shared" si="60"/>
        <v>45</v>
      </c>
      <c r="AD59" s="5">
        <f t="shared" si="60"/>
        <v>45</v>
      </c>
      <c r="AE59" s="5">
        <f t="shared" si="60"/>
        <v>45</v>
      </c>
      <c r="AF59" s="5">
        <f t="shared" si="60"/>
        <v>45</v>
      </c>
      <c r="AG59" s="5">
        <f t="shared" si="60"/>
        <v>45</v>
      </c>
      <c r="AH59" s="5">
        <f t="shared" si="60"/>
        <v>45</v>
      </c>
      <c r="AI59" s="5">
        <f t="shared" si="60"/>
        <v>45</v>
      </c>
      <c r="AJ59" s="5">
        <f t="shared" si="60"/>
        <v>45</v>
      </c>
      <c r="AK59" s="5">
        <f t="shared" si="60"/>
        <v>45</v>
      </c>
      <c r="AL59" s="5">
        <f t="shared" si="60"/>
        <v>45</v>
      </c>
      <c r="AM59" s="5">
        <f t="shared" si="60"/>
        <v>45</v>
      </c>
      <c r="AN59" s="5">
        <f t="shared" si="60"/>
        <v>45</v>
      </c>
      <c r="AO59" s="5">
        <f t="shared" si="60"/>
        <v>45</v>
      </c>
      <c r="AP59" s="5">
        <f t="shared" si="60"/>
        <v>45</v>
      </c>
      <c r="AQ59" s="5">
        <f t="shared" si="60"/>
        <v>45</v>
      </c>
      <c r="AR59" s="1">
        <f t="shared" si="60"/>
        <v>45</v>
      </c>
      <c r="AS59" s="23">
        <f t="shared" si="45"/>
        <v>45</v>
      </c>
      <c r="AT59" s="23">
        <f t="shared" si="46"/>
        <v>45</v>
      </c>
      <c r="AU59" s="23">
        <f t="shared" si="47"/>
        <v>45</v>
      </c>
      <c r="AV59" s="23">
        <f t="shared" si="48"/>
        <v>45</v>
      </c>
      <c r="AW59" s="23">
        <f t="shared" si="49"/>
        <v>45</v>
      </c>
      <c r="AX59" s="23">
        <f t="shared" si="50"/>
        <v>45</v>
      </c>
      <c r="AY59" s="23">
        <f t="shared" si="51"/>
        <v>45</v>
      </c>
      <c r="AZ59" s="23">
        <f t="shared" si="52"/>
        <v>45</v>
      </c>
      <c r="BA59" s="23">
        <f t="shared" si="53"/>
        <v>45</v>
      </c>
      <c r="BB59" s="23">
        <f t="shared" si="54"/>
        <v>45</v>
      </c>
      <c r="BC59" s="23">
        <f t="shared" si="55"/>
        <v>45</v>
      </c>
      <c r="BD59" s="23">
        <f t="shared" si="56"/>
        <v>45</v>
      </c>
      <c r="BF59" s="21">
        <f t="shared" si="57"/>
        <v>45</v>
      </c>
      <c r="BG59" s="21">
        <f t="shared" si="58"/>
        <v>45</v>
      </c>
      <c r="BH59" s="21">
        <f t="shared" si="59"/>
        <v>45</v>
      </c>
    </row>
    <row r="60" spans="1:60">
      <c r="B60" s="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S60" s="23"/>
      <c r="AT60" s="23"/>
      <c r="AU60" s="23"/>
      <c r="AV60" s="23"/>
      <c r="AW60" s="33"/>
      <c r="AX60" s="33"/>
      <c r="AY60" s="33"/>
      <c r="AZ60" s="33"/>
      <c r="BA60" s="22"/>
      <c r="BB60" s="22"/>
      <c r="BC60" s="22"/>
      <c r="BD60" s="22"/>
      <c r="BF60" s="21"/>
      <c r="BG60" s="21"/>
      <c r="BH60" s="21"/>
    </row>
    <row r="61" spans="1:60">
      <c r="B61" s="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S61" s="33"/>
      <c r="AT61" s="33"/>
      <c r="AU61" s="33"/>
      <c r="AV61" s="33"/>
      <c r="AW61" s="33"/>
      <c r="AX61" s="33"/>
      <c r="AY61" s="33"/>
      <c r="AZ61" s="33"/>
      <c r="BA61" s="22"/>
      <c r="BB61" s="22"/>
      <c r="BC61" s="22"/>
      <c r="BD61" s="22"/>
      <c r="BF61" s="21"/>
      <c r="BG61" s="21"/>
      <c r="BH61" s="21"/>
    </row>
    <row r="62" spans="1:60" ht="13.5" thickBot="1">
      <c r="A62" s="32" t="s">
        <v>0</v>
      </c>
      <c r="B62" s="31" t="s">
        <v>19</v>
      </c>
      <c r="C62" s="30"/>
      <c r="D62" s="29"/>
      <c r="H62" s="1"/>
      <c r="K62" s="1"/>
      <c r="AS62" s="23"/>
      <c r="AT62" s="23"/>
      <c r="AU62" s="23"/>
      <c r="AV62" s="23"/>
      <c r="AW62" s="23"/>
      <c r="AX62" s="23"/>
      <c r="AY62" s="23"/>
      <c r="AZ62" s="23"/>
      <c r="BA62" s="22"/>
      <c r="BB62" s="22"/>
      <c r="BC62" s="22"/>
      <c r="BD62" s="22"/>
      <c r="BF62" s="21"/>
      <c r="BG62" s="21"/>
      <c r="BH62" s="21"/>
    </row>
    <row r="63" spans="1:60">
      <c r="AS63" s="23"/>
      <c r="AT63" s="23"/>
      <c r="AU63" s="23"/>
      <c r="AV63" s="23"/>
      <c r="AW63" s="23"/>
      <c r="AX63" s="23"/>
      <c r="AY63" s="23"/>
      <c r="AZ63" s="23"/>
      <c r="BA63" s="22"/>
      <c r="BB63" s="22"/>
      <c r="BC63" s="22"/>
      <c r="BD63" s="22"/>
      <c r="BF63" s="21"/>
      <c r="BG63" s="21"/>
      <c r="BH63" s="21"/>
    </row>
    <row r="64" spans="1:60">
      <c r="B64" s="1" t="s">
        <v>18</v>
      </c>
      <c r="H64" s="5">
        <f>'Model &amp; Metrics'!H31</f>
        <v>-136268.75</v>
      </c>
      <c r="I64" s="5">
        <f>'Model &amp; Metrics'!I31</f>
        <v>-143383.125</v>
      </c>
      <c r="J64" s="5">
        <f>'Model &amp; Metrics'!J31</f>
        <v>-180039.79166666666</v>
      </c>
      <c r="K64" s="5">
        <f>'Model &amp; Metrics'!K31</f>
        <v>-154039.79166666666</v>
      </c>
      <c r="L64" s="5">
        <f>'Model &amp; Metrics'!L31</f>
        <v>-187770.20833333334</v>
      </c>
      <c r="M64" s="5">
        <f>'Model &amp; Metrics'!M31</f>
        <v>-209035.20833333334</v>
      </c>
      <c r="N64" s="5">
        <f>'Model &amp; Metrics'!N31</f>
        <v>-213296.25</v>
      </c>
      <c r="O64" s="5">
        <f>'Model &amp; Metrics'!O31</f>
        <v>-193796.25</v>
      </c>
      <c r="P64" s="5">
        <f>'Model &amp; Metrics'!P31</f>
        <v>-230342.5</v>
      </c>
      <c r="Q64" s="5">
        <f>'Model &amp; Metrics'!Q31</f>
        <v>-225763.33333333334</v>
      </c>
      <c r="R64" s="5">
        <f>'Model &amp; Metrics'!R31</f>
        <v>-223440.41666666666</v>
      </c>
      <c r="S64" s="5">
        <f>'Model &amp; Metrics'!S31</f>
        <v>-215440.41666666666</v>
      </c>
      <c r="T64" s="5">
        <f>'Model &amp; Metrics'!T31</f>
        <v>-241766.8125</v>
      </c>
      <c r="U64" s="5">
        <f>'Model &amp; Metrics'!U31</f>
        <v>-230901.24375000002</v>
      </c>
      <c r="V64" s="5">
        <f>'Model &amp; Metrics'!V31</f>
        <v>-260556.36041666666</v>
      </c>
      <c r="W64" s="5">
        <f>'Model &amp; Metrics'!W31</f>
        <v>-259705.31874999998</v>
      </c>
      <c r="X64" s="5">
        <f>'Model &amp; Metrics'!X31</f>
        <v>-238593.6479166667</v>
      </c>
      <c r="Y64" s="5">
        <f>'Model &amp; Metrics'!Y31</f>
        <v>-257282.93125000002</v>
      </c>
      <c r="Z64" s="5">
        <f>'Model &amp; Metrics'!Z31</f>
        <v>-243678.09583333341</v>
      </c>
      <c r="AA64" s="5">
        <f>'Model &amp; Metrics'!AA31</f>
        <v>-230557.67916666673</v>
      </c>
      <c r="AB64" s="5">
        <f>'Model &amp; Metrics'!AB31</f>
        <v>-253811.56666666668</v>
      </c>
      <c r="AC64" s="5">
        <f>'Model &amp; Metrics'!AC31</f>
        <v>-197441.52500000002</v>
      </c>
      <c r="AD64" s="5">
        <f>'Model &amp; Metrics'!AD31</f>
        <v>-203188.58750000002</v>
      </c>
      <c r="AE64" s="5">
        <f>'Model &amp; Metrics'!AE31</f>
        <v>-204865.67083333337</v>
      </c>
      <c r="AF64" s="5">
        <f>'Model &amp; Metrics'!AF31</f>
        <v>-181721.62083333329</v>
      </c>
      <c r="AG64" s="5">
        <f>'Model &amp; Metrics'!AG31</f>
        <v>-161783.72083333327</v>
      </c>
      <c r="AH64" s="5">
        <f>'Model &amp; Metrics'!AH31</f>
        <v>-176185.86249999993</v>
      </c>
      <c r="AI64" s="5">
        <f>'Model &amp; Metrics'!AI31</f>
        <v>-143207.08124999993</v>
      </c>
      <c r="AJ64" s="5">
        <f>'Model &amp; Metrics'!AJ31</f>
        <v>-139549.46041666664</v>
      </c>
      <c r="AK64" s="5">
        <f>'Model &amp; Metrics'!AK31</f>
        <v>-117049.46041666664</v>
      </c>
      <c r="AL64" s="5">
        <f>'Model &amp; Metrics'!AL31</f>
        <v>-86056.322916666686</v>
      </c>
      <c r="AM64" s="5">
        <f>'Model &amp; Metrics'!AM31</f>
        <v>-78207.293749999953</v>
      </c>
      <c r="AN64" s="5">
        <f>'Model &amp; Metrics'!AN31</f>
        <v>-82937.847916666709</v>
      </c>
      <c r="AO64" s="5">
        <f>'Model &amp; Metrics'!AO31</f>
        <v>-29737.014583333395</v>
      </c>
      <c r="AP64" s="5">
        <f>'Model &amp; Metrics'!AP31</f>
        <v>4329.3562500000698</v>
      </c>
      <c r="AQ64" s="5">
        <f>'Model &amp; Metrics'!AQ31</f>
        <v>5347.7104166666977</v>
      </c>
      <c r="AS64" s="25">
        <f>SUM(H64:J64)</f>
        <v>-459691.66666666663</v>
      </c>
      <c r="AT64" s="25">
        <f>SUM(K64:M64)</f>
        <v>-550845.20833333337</v>
      </c>
      <c r="AU64" s="25">
        <f>SUM(N64:P64)</f>
        <v>-637435</v>
      </c>
      <c r="AV64" s="25">
        <f>SUM(Q64:S64)</f>
        <v>-664644.16666666663</v>
      </c>
      <c r="AW64" s="25">
        <f>SUM(T64:V64)</f>
        <v>-733224.41666666674</v>
      </c>
      <c r="AX64" s="25">
        <f>SUM(W64:Y64)</f>
        <v>-755581.8979166667</v>
      </c>
      <c r="AY64" s="25">
        <f>SUM(Z64:AB64)</f>
        <v>-728047.34166666679</v>
      </c>
      <c r="AZ64" s="25">
        <f>SUM(AC64:AE64)</f>
        <v>-605495.78333333344</v>
      </c>
      <c r="BA64" s="22">
        <f>SUM(AF64:AH64)</f>
        <v>-519691.20416666649</v>
      </c>
      <c r="BB64" s="22">
        <f>SUM(AI64:AK64)</f>
        <v>-399806.00208333321</v>
      </c>
      <c r="BC64" s="22">
        <f>SUM(AL64:AN64)</f>
        <v>-247201.46458333335</v>
      </c>
      <c r="BD64" s="22">
        <f>SUM(AO64:AQ64)</f>
        <v>-20059.947916666628</v>
      </c>
      <c r="BF64" s="24">
        <f>SUM(AS64:AV64)</f>
        <v>-2312616.0416666665</v>
      </c>
      <c r="BG64" s="24">
        <f>SUM(AW64:AZ64)</f>
        <v>-2822349.4395833332</v>
      </c>
      <c r="BH64" s="46">
        <f>SUM(BA64:BD64)</f>
        <v>-1186758.6187499994</v>
      </c>
    </row>
    <row r="65" spans="1:62">
      <c r="B65" s="1" t="s">
        <v>17</v>
      </c>
      <c r="H65" s="5">
        <f>'Model &amp; Metrics'!H23</f>
        <v>0</v>
      </c>
      <c r="I65" s="5">
        <f>'Model &amp; Metrics'!I23</f>
        <v>0</v>
      </c>
      <c r="J65" s="5">
        <f>'Model &amp; Metrics'!J23</f>
        <v>0</v>
      </c>
      <c r="K65" s="5">
        <f>'Model &amp; Metrics'!K23</f>
        <v>0</v>
      </c>
      <c r="L65" s="5">
        <f>'Model &amp; Metrics'!L23</f>
        <v>0</v>
      </c>
      <c r="M65" s="5">
        <f>'Model &amp; Metrics'!M23</f>
        <v>0</v>
      </c>
      <c r="N65" s="5">
        <f>'Model &amp; Metrics'!N23</f>
        <v>0</v>
      </c>
      <c r="O65" s="5">
        <f>'Model &amp; Metrics'!O23</f>
        <v>0</v>
      </c>
      <c r="P65" s="5">
        <f>'Model &amp; Metrics'!P23</f>
        <v>0</v>
      </c>
      <c r="Q65" s="5">
        <f>'Model &amp; Metrics'!Q23</f>
        <v>0</v>
      </c>
      <c r="R65" s="5">
        <f>'Model &amp; Metrics'!R23</f>
        <v>0</v>
      </c>
      <c r="S65" s="5">
        <f>'Model &amp; Metrics'!S23</f>
        <v>0</v>
      </c>
      <c r="T65" s="5">
        <f>'Model &amp; Metrics'!T23</f>
        <v>0</v>
      </c>
      <c r="U65" s="5">
        <f>'Model &amp; Metrics'!U23</f>
        <v>0</v>
      </c>
      <c r="V65" s="5">
        <f>'Model &amp; Metrics'!V23</f>
        <v>0</v>
      </c>
      <c r="W65" s="5">
        <f>'Model &amp; Metrics'!W23</f>
        <v>0</v>
      </c>
      <c r="X65" s="5">
        <f>'Model &amp; Metrics'!X23</f>
        <v>0</v>
      </c>
      <c r="Y65" s="5">
        <f>'Model &amp; Metrics'!Y23</f>
        <v>0</v>
      </c>
      <c r="Z65" s="5">
        <f>'Model &amp; Metrics'!Z23</f>
        <v>0</v>
      </c>
      <c r="AA65" s="5">
        <f>'Model &amp; Metrics'!AA23</f>
        <v>0</v>
      </c>
      <c r="AB65" s="5">
        <f>'Model &amp; Metrics'!AB23</f>
        <v>0</v>
      </c>
      <c r="AC65" s="5">
        <f>'Model &amp; Metrics'!AC23</f>
        <v>0</v>
      </c>
      <c r="AD65" s="5">
        <f>'Model &amp; Metrics'!AD23</f>
        <v>0</v>
      </c>
      <c r="AE65" s="5">
        <f>'Model &amp; Metrics'!AE23</f>
        <v>0</v>
      </c>
      <c r="AF65" s="5">
        <f>'Model &amp; Metrics'!AF23</f>
        <v>0</v>
      </c>
      <c r="AG65" s="5">
        <f>'Model &amp; Metrics'!AG23</f>
        <v>0</v>
      </c>
      <c r="AH65" s="5">
        <f>'Model &amp; Metrics'!AH23</f>
        <v>0</v>
      </c>
      <c r="AI65" s="5">
        <f>'Model &amp; Metrics'!AI23</f>
        <v>0</v>
      </c>
      <c r="AJ65" s="5">
        <f>'Model &amp; Metrics'!AJ23</f>
        <v>0</v>
      </c>
      <c r="AK65" s="5">
        <f>'Model &amp; Metrics'!AK23</f>
        <v>0</v>
      </c>
      <c r="AL65" s="5">
        <f>'Model &amp; Metrics'!AL23</f>
        <v>0</v>
      </c>
      <c r="AM65" s="5">
        <f>'Model &amp; Metrics'!AM23</f>
        <v>0</v>
      </c>
      <c r="AN65" s="5">
        <f>'Model &amp; Metrics'!AN23</f>
        <v>0</v>
      </c>
      <c r="AO65" s="5">
        <f>'Model &amp; Metrics'!AO23</f>
        <v>0</v>
      </c>
      <c r="AP65" s="5">
        <f>'Model &amp; Metrics'!AP23</f>
        <v>0</v>
      </c>
      <c r="AQ65" s="5">
        <f>'Model &amp; Metrics'!AQ23</f>
        <v>0</v>
      </c>
      <c r="AS65" s="25">
        <f>SUM(H65:J65)</f>
        <v>0</v>
      </c>
      <c r="AT65" s="25">
        <f>SUM(K65:M65)</f>
        <v>0</v>
      </c>
      <c r="AU65" s="25">
        <f>SUM(N65:P65)</f>
        <v>0</v>
      </c>
      <c r="AV65" s="25">
        <f>SUM(Q65:S65)</f>
        <v>0</v>
      </c>
      <c r="AW65" s="25">
        <f>SUM(T65:V65)</f>
        <v>0</v>
      </c>
      <c r="AX65" s="25">
        <f>SUM(W65:Y65)</f>
        <v>0</v>
      </c>
      <c r="AY65" s="25">
        <f>SUM(Z65:AB65)</f>
        <v>0</v>
      </c>
      <c r="AZ65" s="25">
        <f>SUM(AC65:AE65)</f>
        <v>0</v>
      </c>
      <c r="BA65" s="60">
        <f>SUM(AF65:AH65)</f>
        <v>0</v>
      </c>
      <c r="BB65" s="60">
        <f>SUM(AI65:AK65)</f>
        <v>0</v>
      </c>
      <c r="BC65" s="60">
        <f>SUM(AL65:AN65)</f>
        <v>0</v>
      </c>
      <c r="BD65" s="60">
        <f>SUM(AO65:AQ65)</f>
        <v>0</v>
      </c>
      <c r="BF65" s="24">
        <f>SUM(AS65:AV65)</f>
        <v>0</v>
      </c>
      <c r="BG65" s="24">
        <f>SUM(AW65:AZ65)</f>
        <v>0</v>
      </c>
      <c r="BH65" s="61">
        <f>SUM(BA65:BD65)</f>
        <v>0</v>
      </c>
    </row>
    <row r="66" spans="1:62">
      <c r="B66" s="1" t="s">
        <v>16</v>
      </c>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S66" s="51"/>
      <c r="AT66" s="51"/>
      <c r="AU66" s="51"/>
      <c r="AV66" s="51"/>
      <c r="AW66" s="51"/>
      <c r="AX66" s="51"/>
      <c r="AY66" s="51"/>
      <c r="AZ66" s="51"/>
      <c r="BA66" s="22"/>
      <c r="BB66" s="22"/>
      <c r="BC66" s="22"/>
      <c r="BD66" s="22"/>
      <c r="BF66" s="21"/>
      <c r="BG66" s="21"/>
      <c r="BH66" s="21"/>
    </row>
    <row r="67" spans="1:62">
      <c r="B67" s="59" t="str">
        <f>'Model &amp; Metrics'!B39</f>
        <v>AR</v>
      </c>
      <c r="H67" s="5">
        <f ca="1">-('Model &amp; Metrics'!H39-'Model &amp; Metrics'!G39)</f>
        <v>0</v>
      </c>
      <c r="I67" s="5">
        <f ca="1">-('Model &amp; Metrics'!I39-'Model &amp; Metrics'!H39)</f>
        <v>0</v>
      </c>
      <c r="J67" s="5">
        <f ca="1">-('Model &amp; Metrics'!J39-'Model &amp; Metrics'!I39)</f>
        <v>-100000</v>
      </c>
      <c r="K67" s="5">
        <f ca="1">-('Model &amp; Metrics'!K39-'Model &amp; Metrics'!J39)</f>
        <v>0</v>
      </c>
      <c r="L67" s="5">
        <f ca="1">-('Model &amp; Metrics'!L39-'Model &amp; Metrics'!K39)</f>
        <v>-100000</v>
      </c>
      <c r="M67" s="5">
        <f ca="1">-('Model &amp; Metrics'!M39-'Model &amp; Metrics'!L39)</f>
        <v>0</v>
      </c>
      <c r="N67" s="5">
        <f ca="1">-('Model &amp; Metrics'!N39-'Model &amp; Metrics'!M39)</f>
        <v>0</v>
      </c>
      <c r="O67" s="5">
        <f ca="1">-('Model &amp; Metrics'!O39-'Model &amp; Metrics'!N39)</f>
        <v>0</v>
      </c>
      <c r="P67" s="5">
        <f ca="1">-('Model &amp; Metrics'!P39-'Model &amp; Metrics'!O39)</f>
        <v>100000</v>
      </c>
      <c r="Q67" s="5">
        <f ca="1">-('Model &amp; Metrics'!Q39-'Model &amp; Metrics'!P39)</f>
        <v>-200000</v>
      </c>
      <c r="R67" s="5">
        <f ca="1">-('Model &amp; Metrics'!R39-'Model &amp; Metrics'!Q39)</f>
        <v>-100000</v>
      </c>
      <c r="S67" s="5">
        <f ca="1">-('Model &amp; Metrics'!S39-'Model &amp; Metrics'!R39)</f>
        <v>0</v>
      </c>
      <c r="T67" s="5">
        <f ca="1">-('Model &amp; Metrics'!T39-'Model &amp; Metrics'!S39)</f>
        <v>-200000</v>
      </c>
      <c r="U67" s="5">
        <f ca="1">-('Model &amp; Metrics'!U39-'Model &amp; Metrics'!T39)</f>
        <v>200000</v>
      </c>
      <c r="V67" s="5">
        <f ca="1">-('Model &amp; Metrics'!V39-'Model &amp; Metrics'!U39)</f>
        <v>0</v>
      </c>
      <c r="W67" s="5">
        <f ca="1">-('Model &amp; Metrics'!W39-'Model &amp; Metrics'!V39)</f>
        <v>-200000</v>
      </c>
      <c r="X67" s="5">
        <f ca="1">-('Model &amp; Metrics'!X39-'Model &amp; Metrics'!W39)</f>
        <v>0</v>
      </c>
      <c r="Y67" s="5">
        <f ca="1">-('Model &amp; Metrics'!Y39-'Model &amp; Metrics'!X39)</f>
        <v>-200000</v>
      </c>
      <c r="Z67" s="5">
        <f ca="1">-('Model &amp; Metrics'!Z39-'Model &amp; Metrics'!Y39)</f>
        <v>-100000</v>
      </c>
      <c r="AA67" s="5">
        <f ca="1">-('Model &amp; Metrics'!AA39-'Model &amp; Metrics'!Z39)</f>
        <v>0</v>
      </c>
      <c r="AB67" s="5">
        <f ca="1">-('Model &amp; Metrics'!AB39-'Model &amp; Metrics'!AA39)</f>
        <v>-100000</v>
      </c>
      <c r="AC67" s="5">
        <f ca="1">-('Model &amp; Metrics'!AC39-'Model &amp; Metrics'!AB39)</f>
        <v>-200000</v>
      </c>
      <c r="AD67" s="5">
        <f ca="1">-('Model &amp; Metrics'!AD39-'Model &amp; Metrics'!AC39)</f>
        <v>-200000</v>
      </c>
      <c r="AE67" s="5">
        <f ca="1">-('Model &amp; Metrics'!AE39-'Model &amp; Metrics'!AD39)</f>
        <v>0</v>
      </c>
      <c r="AF67" s="5">
        <f ca="1">-('Model &amp; Metrics'!AF39-'Model &amp; Metrics'!AE39)</f>
        <v>-200000</v>
      </c>
      <c r="AG67" s="5">
        <f ca="1">-('Model &amp; Metrics'!AG39-'Model &amp; Metrics'!AF39)</f>
        <v>100000</v>
      </c>
      <c r="AH67" s="5">
        <f ca="1">-('Model &amp; Metrics'!AH39-'Model &amp; Metrics'!AG39)</f>
        <v>-100000</v>
      </c>
      <c r="AI67" s="5">
        <f ca="1">-('Model &amp; Metrics'!AI39-'Model &amp; Metrics'!AH39)</f>
        <v>-300000</v>
      </c>
      <c r="AJ67" s="5">
        <f ca="1">-('Model &amp; Metrics'!AJ39-'Model &amp; Metrics'!AI39)</f>
        <v>-100000</v>
      </c>
      <c r="AK67" s="5">
        <f ca="1">-('Model &amp; Metrics'!AK39-'Model &amp; Metrics'!AJ39)</f>
        <v>-200000</v>
      </c>
      <c r="AL67" s="5">
        <f ca="1">-('Model &amp; Metrics'!AL39-'Model &amp; Metrics'!AK39)</f>
        <v>0</v>
      </c>
      <c r="AM67" s="5">
        <f ca="1">-('Model &amp; Metrics'!AM39-'Model &amp; Metrics'!AL39)</f>
        <v>-200000</v>
      </c>
      <c r="AN67" s="5">
        <f ca="1">-('Model &amp; Metrics'!AN39-'Model &amp; Metrics'!AM39)</f>
        <v>-100000</v>
      </c>
      <c r="AO67" s="5">
        <f ca="1">-('Model &amp; Metrics'!AO39-'Model &amp; Metrics'!AN39)</f>
        <v>-300000</v>
      </c>
      <c r="AP67" s="5">
        <f ca="1">-('Model &amp; Metrics'!AP39-'Model &amp; Metrics'!AO39)</f>
        <v>-300000</v>
      </c>
      <c r="AQ67" s="5">
        <f ca="1">-('Model &amp; Metrics'!AQ39-'Model &amp; Metrics'!AP39)</f>
        <v>0</v>
      </c>
      <c r="AS67" s="25">
        <f t="shared" ref="AS67:AS72" ca="1" si="61">SUM(H67:J67)</f>
        <v>-100000</v>
      </c>
      <c r="AT67" s="25">
        <f ca="1">SUM(K67:M67)</f>
        <v>-100000</v>
      </c>
      <c r="AU67" s="25">
        <f ca="1">SUM(N67:P67)</f>
        <v>100000</v>
      </c>
      <c r="AV67" s="25">
        <f ca="1">SUM(Q67:S67)</f>
        <v>-300000</v>
      </c>
      <c r="AW67" s="25">
        <f ca="1">SUM(T67:V67)</f>
        <v>0</v>
      </c>
      <c r="AX67" s="25">
        <f ca="1">SUM(W67:Y67)</f>
        <v>-400000</v>
      </c>
      <c r="AY67" s="25">
        <f ca="1">SUM(Z67:AB67)</f>
        <v>-200000</v>
      </c>
      <c r="AZ67" s="25">
        <f ca="1">SUM(AC67:AE67)</f>
        <v>-400000</v>
      </c>
      <c r="BA67" s="22">
        <f ca="1">SUM(AF67:AH67)</f>
        <v>-200000</v>
      </c>
      <c r="BB67" s="22">
        <f ca="1">SUM(AI67:AK67)</f>
        <v>-600000</v>
      </c>
      <c r="BC67" s="22">
        <f ca="1">SUM(AL67:AN67)</f>
        <v>-300000</v>
      </c>
      <c r="BD67" s="22">
        <f ca="1">SUM(AO67:AQ67)</f>
        <v>-600000</v>
      </c>
      <c r="BF67" s="24">
        <f ca="1">SUM(AS67:AV67)</f>
        <v>-400000</v>
      </c>
      <c r="BG67" s="24">
        <f ca="1">SUM(AW67:AZ67)</f>
        <v>-1000000</v>
      </c>
      <c r="BH67" s="46">
        <f ca="1">SUM(BA67:BD67)</f>
        <v>-1700000</v>
      </c>
    </row>
    <row r="68" spans="1:62">
      <c r="B68" s="59" t="str">
        <f>'Model &amp; Metrics'!B41</f>
        <v>Other Assets</v>
      </c>
      <c r="H68" s="5">
        <f>-('Model &amp; Metrics'!H41-'Model &amp; Metrics'!G41)</f>
        <v>0</v>
      </c>
      <c r="I68" s="5">
        <f>-('Model &amp; Metrics'!I41-'Model &amp; Metrics'!H41)</f>
        <v>0</v>
      </c>
      <c r="J68" s="5">
        <f>-('Model &amp; Metrics'!J41-'Model &amp; Metrics'!I41)</f>
        <v>0</v>
      </c>
      <c r="K68" s="5">
        <f>-('Model &amp; Metrics'!K41-'Model &amp; Metrics'!J41)</f>
        <v>0</v>
      </c>
      <c r="L68" s="5">
        <f>-('Model &amp; Metrics'!L41-'Model &amp; Metrics'!K41)</f>
        <v>0</v>
      </c>
      <c r="M68" s="5">
        <f>-('Model &amp; Metrics'!M41-'Model &amp; Metrics'!L41)</f>
        <v>0</v>
      </c>
      <c r="N68" s="5">
        <f>-('Model &amp; Metrics'!N41-'Model &amp; Metrics'!M41)</f>
        <v>0</v>
      </c>
      <c r="O68" s="5">
        <f>-('Model &amp; Metrics'!O41-'Model &amp; Metrics'!N41)</f>
        <v>0</v>
      </c>
      <c r="P68" s="5">
        <f>-('Model &amp; Metrics'!P41-'Model &amp; Metrics'!O41)</f>
        <v>0</v>
      </c>
      <c r="Q68" s="5">
        <f>-('Model &amp; Metrics'!Q41-'Model &amp; Metrics'!P41)</f>
        <v>0</v>
      </c>
      <c r="R68" s="5">
        <f>-('Model &amp; Metrics'!R41-'Model &amp; Metrics'!Q41)</f>
        <v>0</v>
      </c>
      <c r="S68" s="5">
        <f>-('Model &amp; Metrics'!S41-'Model &amp; Metrics'!R41)</f>
        <v>0</v>
      </c>
      <c r="T68" s="5">
        <f>-('Model &amp; Metrics'!T41-'Model &amp; Metrics'!S41)</f>
        <v>0</v>
      </c>
      <c r="U68" s="5">
        <f>-('Model &amp; Metrics'!U41-'Model &amp; Metrics'!T41)</f>
        <v>0</v>
      </c>
      <c r="V68" s="5">
        <f>-('Model &amp; Metrics'!V41-'Model &amp; Metrics'!U41)</f>
        <v>0</v>
      </c>
      <c r="W68" s="5">
        <f>-('Model &amp; Metrics'!W41-'Model &amp; Metrics'!V41)</f>
        <v>0</v>
      </c>
      <c r="X68" s="5">
        <f>-('Model &amp; Metrics'!X41-'Model &amp; Metrics'!W41)</f>
        <v>0</v>
      </c>
      <c r="Y68" s="5">
        <f>-('Model &amp; Metrics'!Y41-'Model &amp; Metrics'!X41)</f>
        <v>0</v>
      </c>
      <c r="Z68" s="5">
        <f>-('Model &amp; Metrics'!Z41-'Model &amp; Metrics'!Y41)</f>
        <v>0</v>
      </c>
      <c r="AA68" s="5">
        <f>-('Model &amp; Metrics'!AA41-'Model &amp; Metrics'!Z41)</f>
        <v>0</v>
      </c>
      <c r="AB68" s="5">
        <f>-('Model &amp; Metrics'!AB41-'Model &amp; Metrics'!AA41)</f>
        <v>0</v>
      </c>
      <c r="AC68" s="5">
        <f>-('Model &amp; Metrics'!AC41-'Model &amp; Metrics'!AB41)</f>
        <v>0</v>
      </c>
      <c r="AD68" s="5">
        <f>-('Model &amp; Metrics'!AD41-'Model &amp; Metrics'!AC41)</f>
        <v>0</v>
      </c>
      <c r="AE68" s="5">
        <f>-('Model &amp; Metrics'!AE41-'Model &amp; Metrics'!AD41)</f>
        <v>0</v>
      </c>
      <c r="AF68" s="5">
        <f>-('Model &amp; Metrics'!AF41-'Model &amp; Metrics'!AE41)</f>
        <v>0</v>
      </c>
      <c r="AG68" s="5">
        <f>-('Model &amp; Metrics'!AG41-'Model &amp; Metrics'!AF41)</f>
        <v>0</v>
      </c>
      <c r="AH68" s="5">
        <f>-('Model &amp; Metrics'!AH41-'Model &amp; Metrics'!AG41)</f>
        <v>0</v>
      </c>
      <c r="AI68" s="5">
        <f>-('Model &amp; Metrics'!AI41-'Model &amp; Metrics'!AH41)</f>
        <v>0</v>
      </c>
      <c r="AJ68" s="5">
        <f>-('Model &amp; Metrics'!AJ41-'Model &amp; Metrics'!AI41)</f>
        <v>0</v>
      </c>
      <c r="AK68" s="5">
        <f>-('Model &amp; Metrics'!AK41-'Model &amp; Metrics'!AJ41)</f>
        <v>0</v>
      </c>
      <c r="AL68" s="5">
        <f>-('Model &amp; Metrics'!AL41-'Model &amp; Metrics'!AK41)</f>
        <v>0</v>
      </c>
      <c r="AM68" s="5">
        <f>-('Model &amp; Metrics'!AM41-'Model &amp; Metrics'!AL41)</f>
        <v>0</v>
      </c>
      <c r="AN68" s="5">
        <f>-('Model &amp; Metrics'!AN41-'Model &amp; Metrics'!AM41)</f>
        <v>0</v>
      </c>
      <c r="AO68" s="5">
        <f>-('Model &amp; Metrics'!AO41-'Model &amp; Metrics'!AN41)</f>
        <v>0</v>
      </c>
      <c r="AP68" s="5">
        <f>-('Model &amp; Metrics'!AP41-'Model &amp; Metrics'!AO41)</f>
        <v>0</v>
      </c>
      <c r="AQ68" s="5">
        <f>-('Model &amp; Metrics'!AQ41-'Model &amp; Metrics'!AP41)</f>
        <v>0</v>
      </c>
      <c r="AS68" s="25">
        <f t="shared" si="61"/>
        <v>0</v>
      </c>
      <c r="AT68" s="25">
        <f>SUM(K68:M68)</f>
        <v>0</v>
      </c>
      <c r="AU68" s="25">
        <f>SUM(N68:P68)</f>
        <v>0</v>
      </c>
      <c r="AV68" s="25">
        <f>SUM(Q68:S68)</f>
        <v>0</v>
      </c>
      <c r="AW68" s="25">
        <f>SUM(T68:V68)</f>
        <v>0</v>
      </c>
      <c r="AX68" s="25">
        <f>SUM(W68:Y68)</f>
        <v>0</v>
      </c>
      <c r="AY68" s="25">
        <f>SUM(Z68:AB68)</f>
        <v>0</v>
      </c>
      <c r="AZ68" s="25">
        <f>SUM(AC68:AE68)</f>
        <v>0</v>
      </c>
      <c r="BA68" s="60">
        <f>SUM(AF68:AH68)</f>
        <v>0</v>
      </c>
      <c r="BB68" s="60">
        <f>SUM(AI68:AK68)</f>
        <v>0</v>
      </c>
      <c r="BC68" s="60">
        <f>SUM(AL68:AN68)</f>
        <v>0</v>
      </c>
      <c r="BD68" s="60">
        <f>SUM(AO68:AQ68)</f>
        <v>0</v>
      </c>
      <c r="BF68" s="24">
        <f>SUM(AS68:AV68)</f>
        <v>0</v>
      </c>
      <c r="BG68" s="24">
        <f>SUM(AW68:AZ68)</f>
        <v>0</v>
      </c>
      <c r="BH68" s="46">
        <f>SUM(BA68:BD68)</f>
        <v>0</v>
      </c>
    </row>
    <row r="69" spans="1:62">
      <c r="B69" s="59" t="str">
        <f>'Model &amp; Metrics'!B45</f>
        <v>AP</v>
      </c>
      <c r="H69" s="5">
        <f>'Model &amp; Metrics'!H45-'Model &amp; Metrics'!G45</f>
        <v>0</v>
      </c>
      <c r="I69" s="5">
        <f>'Model &amp; Metrics'!I45-'Model &amp; Metrics'!H45</f>
        <v>0</v>
      </c>
      <c r="J69" s="5">
        <f>'Model &amp; Metrics'!J45-'Model &amp; Metrics'!I45</f>
        <v>5178.0821917808216</v>
      </c>
      <c r="K69" s="5">
        <f>'Model &amp; Metrics'!K45-'Model &amp; Metrics'!J45</f>
        <v>-4438.356164383561</v>
      </c>
      <c r="L69" s="5">
        <f>'Model &amp; Metrics'!L45-'Model &amp; Metrics'!K45</f>
        <v>5178.0821917808225</v>
      </c>
      <c r="M69" s="5">
        <f>'Model &amp; Metrics'!M45-'Model &amp; Metrics'!L45</f>
        <v>-4438.3561643835619</v>
      </c>
      <c r="N69" s="5">
        <f>'Model &amp; Metrics'!N45-'Model &amp; Metrics'!M45</f>
        <v>5178.0821917808225</v>
      </c>
      <c r="O69" s="5">
        <f>'Model &amp; Metrics'!O45-'Model &amp; Metrics'!N45</f>
        <v>-4438.3561643835619</v>
      </c>
      <c r="P69" s="5">
        <f>'Model &amp; Metrics'!P45-'Model &amp; Metrics'!O45</f>
        <v>0</v>
      </c>
      <c r="Q69" s="5">
        <f>'Model &amp; Metrics'!Q45-'Model &amp; Metrics'!P45</f>
        <v>10356.164383561645</v>
      </c>
      <c r="R69" s="5">
        <f>'Model &amp; Metrics'!R45-'Model &amp; Metrics'!Q45</f>
        <v>1479.4520547945194</v>
      </c>
      <c r="S69" s="5">
        <f>'Model &amp; Metrics'!S45-'Model &amp; Metrics'!R45</f>
        <v>-8876.7123287671238</v>
      </c>
      <c r="T69" s="5">
        <f>'Model &amp; Metrics'!T45-'Model &amp; Metrics'!S45</f>
        <v>10356.164383561645</v>
      </c>
      <c r="U69" s="5">
        <f>'Model &amp; Metrics'!U45-'Model &amp; Metrics'!T45</f>
        <v>-8876.7123287671238</v>
      </c>
      <c r="V69" s="5">
        <f>'Model &amp; Metrics'!V45-'Model &amp; Metrics'!U45</f>
        <v>5178.0821917808235</v>
      </c>
      <c r="W69" s="5">
        <f>'Model &amp; Metrics'!W45-'Model &amp; Metrics'!V45</f>
        <v>5917.8082191780813</v>
      </c>
      <c r="X69" s="5">
        <f>'Model &amp; Metrics'!X45-'Model &amp; Metrics'!W45</f>
        <v>-3698.6301369863031</v>
      </c>
      <c r="Y69" s="5">
        <f>'Model &amp; Metrics'!Y45-'Model &amp; Metrics'!X45</f>
        <v>5917.8082191780813</v>
      </c>
      <c r="Z69" s="5">
        <f>'Model &amp; Metrics'!Z45-'Model &amp; Metrics'!Y45</f>
        <v>1479.4520547945212</v>
      </c>
      <c r="AA69" s="5">
        <f>'Model &amp; Metrics'!AA45-'Model &amp; Metrics'!Z45</f>
        <v>1479.4520547945212</v>
      </c>
      <c r="AB69" s="5">
        <f>'Model &amp; Metrics'!AB45-'Model &amp; Metrics'!AA45</f>
        <v>6657.534246575342</v>
      </c>
      <c r="AC69" s="5">
        <f>'Model &amp; Metrics'!AC45-'Model &amp; Metrics'!AB45</f>
        <v>-2958.9041095890389</v>
      </c>
      <c r="AD69" s="5">
        <f>'Model &amp; Metrics'!AD45-'Model &amp; Metrics'!AC45</f>
        <v>6657.5342465753383</v>
      </c>
      <c r="AE69" s="5">
        <f>'Model &amp; Metrics'!AE45-'Model &amp; Metrics'!AD45</f>
        <v>-2958.9041095890425</v>
      </c>
      <c r="AF69" s="5">
        <f>'Model &amp; Metrics'!AF45-'Model &amp; Metrics'!AE45</f>
        <v>6657.534246575342</v>
      </c>
      <c r="AG69" s="5">
        <f>'Model &amp; Metrics'!AG45-'Model &amp; Metrics'!AF45</f>
        <v>2219.1780821917855</v>
      </c>
      <c r="AH69" s="5">
        <f>'Model &amp; Metrics'!AH45-'Model &amp; Metrics'!AG45</f>
        <v>7397.260273972599</v>
      </c>
      <c r="AI69" s="5">
        <f>'Model &amp; Metrics'!AI45-'Model &amp; Metrics'!AH45</f>
        <v>-2219.1780821917782</v>
      </c>
      <c r="AJ69" s="5">
        <f>'Model &amp; Metrics'!AJ45-'Model &amp; Metrics'!AI45</f>
        <v>7397.2602739726062</v>
      </c>
      <c r="AK69" s="5">
        <f>'Model &amp; Metrics'!AK45-'Model &amp; Metrics'!AJ45</f>
        <v>-2219.1780821917782</v>
      </c>
      <c r="AL69" s="5">
        <f>'Model &amp; Metrics'!AL45-'Model &amp; Metrics'!AK45</f>
        <v>2219.1780821917782</v>
      </c>
      <c r="AM69" s="5">
        <f>'Model &amp; Metrics'!AM45-'Model &amp; Metrics'!AL45</f>
        <v>12575.342465753427</v>
      </c>
      <c r="AN69" s="5">
        <f>'Model &amp; Metrics'!AN45-'Model &amp; Metrics'!AM45</f>
        <v>-1479.4520547945212</v>
      </c>
      <c r="AO69" s="5">
        <f>'Model &amp; Metrics'!AO45-'Model &amp; Metrics'!AN45</f>
        <v>2958.9041095890425</v>
      </c>
      <c r="AP69" s="5">
        <f>'Model &amp; Metrics'!AP45-'Model &amp; Metrics'!AO45</f>
        <v>2958.9041095890279</v>
      </c>
      <c r="AQ69" s="5">
        <f>'Model &amp; Metrics'!AQ45-'Model &amp; Metrics'!AP45</f>
        <v>8136.9863013698778</v>
      </c>
      <c r="AS69" s="25">
        <f t="shared" si="61"/>
        <v>5178.0821917808216</v>
      </c>
      <c r="AT69" s="25">
        <f>SUM(K69:M69)</f>
        <v>-3698.6301369863004</v>
      </c>
      <c r="AU69" s="25">
        <f>SUM(N69:P69)</f>
        <v>739.72602739726062</v>
      </c>
      <c r="AV69" s="25">
        <f>SUM(Q69:S69)</f>
        <v>2958.9041095890407</v>
      </c>
      <c r="AW69" s="25">
        <f>SUM(T69:V69)</f>
        <v>6657.5342465753447</v>
      </c>
      <c r="AX69" s="25">
        <f>SUM(W69:Y69)</f>
        <v>8136.9863013698596</v>
      </c>
      <c r="AY69" s="25">
        <f>SUM(Z69:AB69)</f>
        <v>9616.4383561643845</v>
      </c>
      <c r="AZ69" s="25">
        <f>SUM(AC69:AE69)</f>
        <v>739.72602739725698</v>
      </c>
      <c r="BA69" s="22">
        <f>SUM(AF69:AH69)</f>
        <v>16273.972602739726</v>
      </c>
      <c r="BB69" s="22">
        <f>SUM(AI69:AK69)</f>
        <v>2958.9041095890498</v>
      </c>
      <c r="BC69" s="22">
        <f>SUM(AL69:AN69)</f>
        <v>13315.068493150684</v>
      </c>
      <c r="BD69" s="22">
        <f>SUM(AO69:AQ69)</f>
        <v>14054.794520547948</v>
      </c>
      <c r="BF69" s="24">
        <f>SUM(AS69:AV69)</f>
        <v>5178.0821917808225</v>
      </c>
      <c r="BG69" s="24">
        <f>SUM(AW69:AZ69)</f>
        <v>25150.684931506847</v>
      </c>
      <c r="BH69" s="46">
        <f>SUM(BA69:BD69)</f>
        <v>46602.739726027408</v>
      </c>
    </row>
    <row r="70" spans="1:62">
      <c r="B70" s="59" t="str">
        <f>'Model &amp; Metrics'!B46</f>
        <v>Deferred Revenue</v>
      </c>
      <c r="H70" s="5">
        <f>'Model &amp; Metrics'!H46-'Model &amp; Metrics'!G46</f>
        <v>0</v>
      </c>
      <c r="I70" s="5">
        <f>'Model &amp; Metrics'!I46-'Model &amp; Metrics'!H46</f>
        <v>0</v>
      </c>
      <c r="J70" s="5">
        <f>'Model &amp; Metrics'!J46-'Model &amp; Metrics'!I46</f>
        <v>91666.666666666672</v>
      </c>
      <c r="K70" s="5">
        <f>'Model &amp; Metrics'!K46-'Model &amp; Metrics'!J46</f>
        <v>-8333.333333333343</v>
      </c>
      <c r="L70" s="5">
        <f>'Model &amp; Metrics'!L46-'Model &amp; Metrics'!K46</f>
        <v>83333.333333333328</v>
      </c>
      <c r="M70" s="5">
        <f>'Model &amp; Metrics'!M46-'Model &amp; Metrics'!L46</f>
        <v>-16666.666666666657</v>
      </c>
      <c r="N70" s="5">
        <f>'Model &amp; Metrics'!N46-'Model &amp; Metrics'!M46</f>
        <v>75000</v>
      </c>
      <c r="O70" s="5">
        <f>'Model &amp; Metrics'!O46-'Model &amp; Metrics'!N46</f>
        <v>-25000</v>
      </c>
      <c r="P70" s="5">
        <f>'Model &amp; Metrics'!P46-'Model &amp; Metrics'!O46</f>
        <v>-25000</v>
      </c>
      <c r="Q70" s="5">
        <f>'Model &amp; Metrics'!Q46-'Model &amp; Metrics'!P46</f>
        <v>158333.33333333337</v>
      </c>
      <c r="R70" s="5">
        <f>'Model &amp; Metrics'!R46-'Model &amp; Metrics'!Q46</f>
        <v>141666.66666666663</v>
      </c>
      <c r="S70" s="5">
        <f>'Model &amp; Metrics'!S46-'Model &amp; Metrics'!R46</f>
        <v>-58333.333333333314</v>
      </c>
      <c r="T70" s="5">
        <f>'Model &amp; Metrics'!T46-'Model &amp; Metrics'!S46</f>
        <v>125000.00000000006</v>
      </c>
      <c r="U70" s="5">
        <f>'Model &amp; Metrics'!U46-'Model &amp; Metrics'!T46</f>
        <v>-75000.000000000058</v>
      </c>
      <c r="V70" s="5">
        <f>'Model &amp; Metrics'!V46-'Model &amp; Metrics'!U46</f>
        <v>116666.66666666669</v>
      </c>
      <c r="W70" s="5">
        <f>'Model &amp; Metrics'!W46-'Model &amp; Metrics'!V46</f>
        <v>100000</v>
      </c>
      <c r="X70" s="5">
        <f>'Model &amp; Metrics'!X46-'Model &amp; Metrics'!W46</f>
        <v>91666.666666666628</v>
      </c>
      <c r="Y70" s="5">
        <f>'Model &amp; Metrics'!Y46-'Model &amp; Metrics'!X46</f>
        <v>75000</v>
      </c>
      <c r="Z70" s="5">
        <f>'Model &amp; Metrics'!Z46-'Model &amp; Metrics'!Y46</f>
        <v>158333.33333333337</v>
      </c>
      <c r="AA70" s="5">
        <f>'Model &amp; Metrics'!AA46-'Model &amp; Metrics'!Z46</f>
        <v>41666.666666666628</v>
      </c>
      <c r="AB70" s="5">
        <f>'Model &amp; Metrics'!AB46-'Model &amp; Metrics'!AA46</f>
        <v>116666.66666666674</v>
      </c>
      <c r="AC70" s="5">
        <f>'Model &amp; Metrics'!AC46-'Model &amp; Metrics'!AB46</f>
        <v>200000</v>
      </c>
      <c r="AD70" s="5">
        <f>'Model &amp; Metrics'!AD46-'Model &amp; Metrics'!AC46</f>
        <v>275000</v>
      </c>
      <c r="AE70" s="5">
        <f>'Model &amp; Metrics'!AE46-'Model &amp; Metrics'!AD46</f>
        <v>-41666.666666666744</v>
      </c>
      <c r="AF70" s="5">
        <f>'Model &amp; Metrics'!AF46-'Model &amp; Metrics'!AE46</f>
        <v>233333.33333333349</v>
      </c>
      <c r="AG70" s="5">
        <f>'Model &amp; Metrics'!AG46-'Model &amp; Metrics'!AF46</f>
        <v>8333.3333333334886</v>
      </c>
      <c r="AH70" s="5">
        <f>'Model &amp; Metrics'!AH46-'Model &amp; Metrics'!AG46</f>
        <v>275000</v>
      </c>
      <c r="AI70" s="5">
        <f>'Model &amp; Metrics'!AI46-'Model &amp; Metrics'!AH46</f>
        <v>150000</v>
      </c>
      <c r="AJ70" s="5">
        <f>'Model &amp; Metrics'!AJ46-'Model &amp; Metrics'!AI46</f>
        <v>216666.66666666651</v>
      </c>
      <c r="AK70" s="5">
        <f>'Model &amp; Metrics'!AK46-'Model &amp; Metrics'!AJ46</f>
        <v>91666.666666666511</v>
      </c>
      <c r="AL70" s="5">
        <f>'Model &amp; Metrics'!AL46-'Model &amp; Metrics'!AK46</f>
        <v>166666.66666666698</v>
      </c>
      <c r="AM70" s="5">
        <f>'Model &amp; Metrics'!AM46-'Model &amp; Metrics'!AL46</f>
        <v>225000</v>
      </c>
      <c r="AN70" s="5">
        <f>'Model &amp; Metrics'!AN46-'Model &amp; Metrics'!AM46</f>
        <v>191666.66666666698</v>
      </c>
      <c r="AO70" s="5">
        <f>'Model &amp; Metrics'!AO46-'Model &amp; Metrics'!AN46</f>
        <v>258333.33333333302</v>
      </c>
      <c r="AP70" s="5">
        <f>'Model &amp; Metrics'!AP46-'Model &amp; Metrics'!AO46</f>
        <v>325000</v>
      </c>
      <c r="AQ70" s="5">
        <f>'Model &amp; Metrics'!AQ46-'Model &amp; Metrics'!AP46</f>
        <v>83333.333333333023</v>
      </c>
      <c r="AS70" s="25">
        <f t="shared" si="61"/>
        <v>91666.666666666672</v>
      </c>
      <c r="AT70" s="25">
        <f>SUM(K70:M70)</f>
        <v>58333.333333333328</v>
      </c>
      <c r="AU70" s="25">
        <f>SUM(N70:P70)</f>
        <v>25000</v>
      </c>
      <c r="AV70" s="25">
        <f>SUM(Q70:S70)</f>
        <v>241666.66666666669</v>
      </c>
      <c r="AW70" s="25">
        <f>SUM(T70:V70)</f>
        <v>166666.66666666669</v>
      </c>
      <c r="AX70" s="25">
        <f>SUM(W70:Y70)</f>
        <v>266666.66666666663</v>
      </c>
      <c r="AY70" s="25">
        <f>SUM(Z70:AB70)</f>
        <v>316666.66666666674</v>
      </c>
      <c r="AZ70" s="25">
        <f>SUM(AC70:AE70)</f>
        <v>433333.33333333326</v>
      </c>
      <c r="BA70" s="22">
        <f>SUM(AF70:AH70)</f>
        <v>516666.66666666698</v>
      </c>
      <c r="BB70" s="22">
        <f>SUM(AI70:AK70)</f>
        <v>458333.33333333302</v>
      </c>
      <c r="BC70" s="22">
        <f>SUM(AL70:AN70)</f>
        <v>583333.33333333395</v>
      </c>
      <c r="BD70" s="22">
        <f>SUM(AO70:AQ70)</f>
        <v>666666.66666666605</v>
      </c>
      <c r="BF70" s="24">
        <f>SUM(AS70:AV70)</f>
        <v>416666.66666666669</v>
      </c>
      <c r="BG70" s="24">
        <f>SUM(AW70:AZ70)</f>
        <v>1183333.3333333333</v>
      </c>
      <c r="BH70" s="46">
        <f>SUM(BA70:BD70)</f>
        <v>2225000</v>
      </c>
    </row>
    <row r="71" spans="1:62">
      <c r="B71" s="58" t="str">
        <f>'Model &amp; Metrics'!B47</f>
        <v>Other Liabilities</v>
      </c>
      <c r="C71" s="40"/>
      <c r="D71" s="40"/>
      <c r="E71" s="40"/>
      <c r="F71" s="41"/>
      <c r="G71" s="40"/>
      <c r="H71" s="39">
        <f>'Model &amp; Metrics'!H47-'Model &amp; Metrics'!G47</f>
        <v>0</v>
      </c>
      <c r="I71" s="5">
        <f>'Model &amp; Metrics'!I47-'Model &amp; Metrics'!H47</f>
        <v>0</v>
      </c>
      <c r="J71" s="5">
        <f>'Model &amp; Metrics'!J47-'Model &amp; Metrics'!I47</f>
        <v>0</v>
      </c>
      <c r="K71" s="5">
        <f>'Model &amp; Metrics'!K47-'Model &amp; Metrics'!J47</f>
        <v>0</v>
      </c>
      <c r="L71" s="5">
        <f>'Model &amp; Metrics'!L47-'Model &amp; Metrics'!K47</f>
        <v>0</v>
      </c>
      <c r="M71" s="5">
        <f>'Model &amp; Metrics'!M47-'Model &amp; Metrics'!L47</f>
        <v>0</v>
      </c>
      <c r="N71" s="5">
        <f>'Model &amp; Metrics'!N47-'Model &amp; Metrics'!M47</f>
        <v>0</v>
      </c>
      <c r="O71" s="5">
        <f>'Model &amp; Metrics'!O47-'Model &amp; Metrics'!N47</f>
        <v>0</v>
      </c>
      <c r="P71" s="5">
        <f>'Model &amp; Metrics'!P47-'Model &amp; Metrics'!O47</f>
        <v>0</v>
      </c>
      <c r="Q71" s="5">
        <f>'Model &amp; Metrics'!Q47-'Model &amp; Metrics'!P47</f>
        <v>0</v>
      </c>
      <c r="R71" s="5">
        <f>'Model &amp; Metrics'!R47-'Model &amp; Metrics'!Q47</f>
        <v>0</v>
      </c>
      <c r="S71" s="5">
        <f>'Model &amp; Metrics'!S47-'Model &amp; Metrics'!R47</f>
        <v>0</v>
      </c>
      <c r="T71" s="5">
        <f>'Model &amp; Metrics'!T47-'Model &amp; Metrics'!S47</f>
        <v>0</v>
      </c>
      <c r="U71" s="5">
        <f>'Model &amp; Metrics'!U47-'Model &amp; Metrics'!T47</f>
        <v>0</v>
      </c>
      <c r="V71" s="5">
        <f>'Model &amp; Metrics'!V47-'Model &amp; Metrics'!U47</f>
        <v>0</v>
      </c>
      <c r="W71" s="5">
        <f>'Model &amp; Metrics'!W47-'Model &amp; Metrics'!V47</f>
        <v>0</v>
      </c>
      <c r="X71" s="5">
        <f>'Model &amp; Metrics'!X47-'Model &amp; Metrics'!W47</f>
        <v>0</v>
      </c>
      <c r="Y71" s="5">
        <f>'Model &amp; Metrics'!Y47-'Model &amp; Metrics'!X47</f>
        <v>0</v>
      </c>
      <c r="Z71" s="5">
        <f>'Model &amp; Metrics'!Z47-'Model &amp; Metrics'!Y47</f>
        <v>0</v>
      </c>
      <c r="AA71" s="5">
        <f>'Model &amp; Metrics'!AA47-'Model &amp; Metrics'!Z47</f>
        <v>0</v>
      </c>
      <c r="AB71" s="5">
        <f>'Model &amp; Metrics'!AB47-'Model &amp; Metrics'!AA47</f>
        <v>0</v>
      </c>
      <c r="AC71" s="5">
        <f>'Model &amp; Metrics'!AC47-'Model &amp; Metrics'!AB47</f>
        <v>0</v>
      </c>
      <c r="AD71" s="5">
        <f>'Model &amp; Metrics'!AD47-'Model &amp; Metrics'!AC47</f>
        <v>0</v>
      </c>
      <c r="AE71" s="5">
        <f>'Model &amp; Metrics'!AE47-'Model &amp; Metrics'!AD47</f>
        <v>0</v>
      </c>
      <c r="AF71" s="5">
        <f>'Model &amp; Metrics'!AF47-'Model &amp; Metrics'!AE47</f>
        <v>0</v>
      </c>
      <c r="AG71" s="5">
        <f>'Model &amp; Metrics'!AG47-'Model &amp; Metrics'!AF47</f>
        <v>0</v>
      </c>
      <c r="AH71" s="5">
        <f>'Model &amp; Metrics'!AH47-'Model &amp; Metrics'!AG47</f>
        <v>0</v>
      </c>
      <c r="AI71" s="5">
        <f>'Model &amp; Metrics'!AI47-'Model &amp; Metrics'!AH47</f>
        <v>0</v>
      </c>
      <c r="AJ71" s="5">
        <f>'Model &amp; Metrics'!AJ47-'Model &amp; Metrics'!AI47</f>
        <v>0</v>
      </c>
      <c r="AK71" s="5">
        <f>'Model &amp; Metrics'!AK47-'Model &amp; Metrics'!AJ47</f>
        <v>0</v>
      </c>
      <c r="AL71" s="5">
        <f>'Model &amp; Metrics'!AL47-'Model &amp; Metrics'!AK47</f>
        <v>0</v>
      </c>
      <c r="AM71" s="5">
        <f>'Model &amp; Metrics'!AM47-'Model &amp; Metrics'!AL47</f>
        <v>0</v>
      </c>
      <c r="AN71" s="5">
        <f>'Model &amp; Metrics'!AN47-'Model &amp; Metrics'!AM47</f>
        <v>0</v>
      </c>
      <c r="AO71" s="5">
        <f>'Model &amp; Metrics'!AO47-'Model &amp; Metrics'!AN47</f>
        <v>0</v>
      </c>
      <c r="AP71" s="5">
        <f>'Model &amp; Metrics'!AP47-'Model &amp; Metrics'!AO47</f>
        <v>0</v>
      </c>
      <c r="AQ71" s="5">
        <f>'Model &amp; Metrics'!AQ47-'Model &amp; Metrics'!AP47</f>
        <v>0</v>
      </c>
      <c r="AS71" s="25">
        <f t="shared" si="61"/>
        <v>0</v>
      </c>
      <c r="AT71" s="25">
        <f>SUM(K71:M71)</f>
        <v>0</v>
      </c>
      <c r="AU71" s="25">
        <f>SUM(N71:P71)</f>
        <v>0</v>
      </c>
      <c r="AV71" s="25">
        <f>SUM(Q71:S71)</f>
        <v>0</v>
      </c>
      <c r="AW71" s="25">
        <f>SUM(T71:V71)</f>
        <v>0</v>
      </c>
      <c r="AX71" s="25">
        <f>SUM(W71:Y71)</f>
        <v>0</v>
      </c>
      <c r="AY71" s="25">
        <f>SUM(Z71:AB71)</f>
        <v>0</v>
      </c>
      <c r="AZ71" s="25">
        <f>SUM(AC71:AE71)</f>
        <v>0</v>
      </c>
      <c r="BA71" s="57">
        <f>SUM(AF71:AH71)</f>
        <v>0</v>
      </c>
      <c r="BB71" s="57">
        <f>SUM(AI71:AK71)</f>
        <v>0</v>
      </c>
      <c r="BC71" s="57">
        <f>SUM(AL71:AN71)</f>
        <v>0</v>
      </c>
      <c r="BD71" s="57">
        <f>SUM(AO71:AQ71)</f>
        <v>0</v>
      </c>
      <c r="BF71" s="24">
        <f>SUM(AS71:AV71)</f>
        <v>0</v>
      </c>
      <c r="BG71" s="24">
        <f>SUM(AW71:AZ71)</f>
        <v>0</v>
      </c>
      <c r="BH71" s="46">
        <f>SUM(BA71:BD71)</f>
        <v>0</v>
      </c>
    </row>
    <row r="72" spans="1:62">
      <c r="B72" s="1" t="s">
        <v>15</v>
      </c>
      <c r="H72" s="45">
        <f t="shared" ref="H72:AQ72" ca="1" si="62">SUM(H64:H71)</f>
        <v>-136268.75</v>
      </c>
      <c r="I72" s="44">
        <f t="shared" ca="1" si="62"/>
        <v>-143383.125</v>
      </c>
      <c r="J72" s="44">
        <f t="shared" ca="1" si="62"/>
        <v>-183195.04280821909</v>
      </c>
      <c r="K72" s="44">
        <f t="shared" ca="1" si="62"/>
        <v>-166811.48116438356</v>
      </c>
      <c r="L72" s="44">
        <f t="shared" ca="1" si="62"/>
        <v>-199258.79280821921</v>
      </c>
      <c r="M72" s="44">
        <f t="shared" ca="1" si="62"/>
        <v>-230140.23116438356</v>
      </c>
      <c r="N72" s="44">
        <f t="shared" ca="1" si="62"/>
        <v>-133118.16780821918</v>
      </c>
      <c r="O72" s="44">
        <f t="shared" ca="1" si="62"/>
        <v>-223234.60616438356</v>
      </c>
      <c r="P72" s="44">
        <f t="shared" ca="1" si="62"/>
        <v>-155342.5</v>
      </c>
      <c r="Q72" s="44">
        <f t="shared" ca="1" si="62"/>
        <v>-257073.83561643836</v>
      </c>
      <c r="R72" s="44">
        <f t="shared" ca="1" si="62"/>
        <v>-180294.29794520547</v>
      </c>
      <c r="S72" s="44">
        <f t="shared" ca="1" si="62"/>
        <v>-282650.46232876705</v>
      </c>
      <c r="T72" s="44">
        <f t="shared" ca="1" si="62"/>
        <v>-306410.6481164383</v>
      </c>
      <c r="U72" s="44">
        <f t="shared" ca="1" si="62"/>
        <v>-114777.95607876721</v>
      </c>
      <c r="V72" s="44">
        <f t="shared" ca="1" si="62"/>
        <v>-138711.61155821916</v>
      </c>
      <c r="W72" s="44">
        <f t="shared" ca="1" si="62"/>
        <v>-353787.51053082192</v>
      </c>
      <c r="X72" s="44">
        <f t="shared" ca="1" si="62"/>
        <v>-150625.61138698636</v>
      </c>
      <c r="Y72" s="44">
        <f t="shared" ca="1" si="62"/>
        <v>-376365.12303082197</v>
      </c>
      <c r="Z72" s="44">
        <f t="shared" ca="1" si="62"/>
        <v>-183865.31044520554</v>
      </c>
      <c r="AA72" s="44">
        <f t="shared" ca="1" si="62"/>
        <v>-187411.56044520557</v>
      </c>
      <c r="AB72" s="44">
        <f t="shared" ca="1" si="62"/>
        <v>-230487.36575342459</v>
      </c>
      <c r="AC72" s="44">
        <f t="shared" ca="1" si="62"/>
        <v>-200400.42910958908</v>
      </c>
      <c r="AD72" s="44">
        <f t="shared" ca="1" si="62"/>
        <v>-121531.0532534247</v>
      </c>
      <c r="AE72" s="44">
        <f t="shared" ca="1" si="62"/>
        <v>-249491.24160958914</v>
      </c>
      <c r="AF72" s="44">
        <f t="shared" ca="1" si="62"/>
        <v>-141730.75325342448</v>
      </c>
      <c r="AG72" s="44">
        <f t="shared" ca="1" si="62"/>
        <v>-51231.209417807993</v>
      </c>
      <c r="AH72" s="44">
        <f t="shared" ca="1" si="62"/>
        <v>6211.3977739726542</v>
      </c>
      <c r="AI72" s="44">
        <f t="shared" ca="1" si="62"/>
        <v>-295426.25933219172</v>
      </c>
      <c r="AJ72" s="44">
        <f t="shared" ca="1" si="62"/>
        <v>-15485.533476027515</v>
      </c>
      <c r="AK72" s="44">
        <f t="shared" ca="1" si="62"/>
        <v>-227601.97183219192</v>
      </c>
      <c r="AL72" s="44">
        <f t="shared" ca="1" si="62"/>
        <v>82829.521832192069</v>
      </c>
      <c r="AM72" s="44">
        <f t="shared" ca="1" si="62"/>
        <v>-40631.951284246519</v>
      </c>
      <c r="AN72" s="44">
        <f t="shared" ca="1" si="62"/>
        <v>7249.3666952057392</v>
      </c>
      <c r="AO72" s="44">
        <f t="shared" ca="1" si="62"/>
        <v>-68444.777140411315</v>
      </c>
      <c r="AP72" s="44">
        <f t="shared" ca="1" si="62"/>
        <v>32288.260359589127</v>
      </c>
      <c r="AQ72" s="44">
        <f t="shared" ca="1" si="62"/>
        <v>96818.030051369598</v>
      </c>
      <c r="AR72" s="17"/>
      <c r="AS72" s="43">
        <f t="shared" ca="1" si="61"/>
        <v>-462846.91780821909</v>
      </c>
      <c r="AT72" s="43">
        <f t="shared" ref="AT72:BD72" ca="1" si="63">SUM(AT64:AT71)</f>
        <v>-596210.50513698626</v>
      </c>
      <c r="AU72" s="43">
        <f t="shared" ca="1" si="63"/>
        <v>-511695.27397260279</v>
      </c>
      <c r="AV72" s="43">
        <f t="shared" ca="1" si="63"/>
        <v>-720018.59589041094</v>
      </c>
      <c r="AW72" s="43">
        <f t="shared" ca="1" si="63"/>
        <v>-559900.21575342468</v>
      </c>
      <c r="AX72" s="43">
        <f t="shared" ca="1" si="63"/>
        <v>-880778.2449486301</v>
      </c>
      <c r="AY72" s="43">
        <f t="shared" ca="1" si="63"/>
        <v>-601764.23664383567</v>
      </c>
      <c r="AZ72" s="43">
        <f t="shared" ca="1" si="63"/>
        <v>-571422.72397260298</v>
      </c>
      <c r="BA72" s="43">
        <f t="shared" ca="1" si="63"/>
        <v>-186750.56489725981</v>
      </c>
      <c r="BB72" s="43">
        <f t="shared" ca="1" si="63"/>
        <v>-538513.76464041113</v>
      </c>
      <c r="BC72" s="43">
        <f t="shared" ca="1" si="63"/>
        <v>49446.937243151246</v>
      </c>
      <c r="BD72" s="43">
        <f t="shared" ca="1" si="63"/>
        <v>60661.513270547381</v>
      </c>
      <c r="BE72" s="17"/>
      <c r="BF72" s="43">
        <f ca="1">SUM(BF64:BF71)</f>
        <v>-2290771.2928082193</v>
      </c>
      <c r="BG72" s="43">
        <f ca="1">SUM(BG64:BG71)</f>
        <v>-2613865.4213184929</v>
      </c>
      <c r="BH72" s="43">
        <f ca="1">SUM(BH64:BH71)</f>
        <v>-615155.87902397197</v>
      </c>
    </row>
    <row r="73" spans="1:62">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S73" s="51"/>
      <c r="AT73" s="51"/>
      <c r="AU73" s="51"/>
      <c r="AV73" s="51"/>
      <c r="AW73" s="51"/>
      <c r="AX73" s="51"/>
      <c r="AY73" s="51"/>
      <c r="AZ73" s="51"/>
      <c r="BA73" s="22"/>
      <c r="BB73" s="22"/>
      <c r="BC73" s="22"/>
      <c r="BD73" s="22"/>
      <c r="BF73" s="21"/>
      <c r="BG73" s="21"/>
      <c r="BH73" s="21"/>
    </row>
    <row r="74" spans="1:62">
      <c r="B74" s="40" t="s">
        <v>14</v>
      </c>
      <c r="C74" s="40"/>
      <c r="D74" s="40"/>
      <c r="E74" s="40"/>
      <c r="F74" s="41"/>
      <c r="G74" s="40"/>
      <c r="H74" s="56">
        <v>0</v>
      </c>
      <c r="I74" s="55">
        <v>0</v>
      </c>
      <c r="J74" s="55">
        <v>0</v>
      </c>
      <c r="K74" s="55">
        <v>0</v>
      </c>
      <c r="L74" s="55">
        <v>0</v>
      </c>
      <c r="M74" s="55">
        <v>0</v>
      </c>
      <c r="N74" s="55">
        <v>0</v>
      </c>
      <c r="O74" s="55">
        <v>0</v>
      </c>
      <c r="P74" s="55">
        <v>0</v>
      </c>
      <c r="Q74" s="55">
        <v>0</v>
      </c>
      <c r="R74" s="55">
        <v>0</v>
      </c>
      <c r="S74" s="55">
        <v>0</v>
      </c>
      <c r="T74" s="55">
        <v>0</v>
      </c>
      <c r="U74" s="55">
        <v>0</v>
      </c>
      <c r="V74" s="55">
        <v>0</v>
      </c>
      <c r="W74" s="55">
        <v>0</v>
      </c>
      <c r="X74" s="55">
        <v>0</v>
      </c>
      <c r="Y74" s="55">
        <v>0</v>
      </c>
      <c r="Z74" s="55">
        <v>0</v>
      </c>
      <c r="AA74" s="55">
        <v>0</v>
      </c>
      <c r="AB74" s="55">
        <v>0</v>
      </c>
      <c r="AC74" s="55">
        <v>0</v>
      </c>
      <c r="AD74" s="55">
        <v>0</v>
      </c>
      <c r="AE74" s="55">
        <v>0</v>
      </c>
      <c r="AF74" s="55">
        <v>0</v>
      </c>
      <c r="AG74" s="55">
        <v>0</v>
      </c>
      <c r="AH74" s="55">
        <v>0</v>
      </c>
      <c r="AI74" s="55">
        <v>0</v>
      </c>
      <c r="AJ74" s="55">
        <v>0</v>
      </c>
      <c r="AK74" s="55">
        <v>0</v>
      </c>
      <c r="AL74" s="55">
        <v>0</v>
      </c>
      <c r="AM74" s="55">
        <v>0</v>
      </c>
      <c r="AN74" s="55">
        <v>0</v>
      </c>
      <c r="AO74" s="55">
        <v>0</v>
      </c>
      <c r="AP74" s="55">
        <v>0</v>
      </c>
      <c r="AQ74" s="55">
        <v>0</v>
      </c>
      <c r="AS74" s="25">
        <f>SUM(H74:J74)</f>
        <v>0</v>
      </c>
      <c r="AT74" s="25">
        <f>SUM(K74:M74)</f>
        <v>0</v>
      </c>
      <c r="AU74" s="25">
        <f>SUM(N74:P74)</f>
        <v>0</v>
      </c>
      <c r="AV74" s="25">
        <f>SUM(Q74:S74)</f>
        <v>0</v>
      </c>
      <c r="AW74" s="25">
        <f>SUM(T74:V74)</f>
        <v>0</v>
      </c>
      <c r="AX74" s="25">
        <f>SUM(W74:Y74)</f>
        <v>0</v>
      </c>
      <c r="AY74" s="25">
        <f>SUM(Z74:AB74)</f>
        <v>0</v>
      </c>
      <c r="AZ74" s="25">
        <f>SUM(AC74:AE74)</f>
        <v>0</v>
      </c>
      <c r="BA74" s="25">
        <f>SUM(AF74:AH74)</f>
        <v>0</v>
      </c>
      <c r="BB74" s="25">
        <f>SUM(AI74:AK74)</f>
        <v>0</v>
      </c>
      <c r="BC74" s="25">
        <f>SUM(AL74:AN74)</f>
        <v>0</v>
      </c>
      <c r="BD74" s="25">
        <f>SUM(AO74:AQ74)</f>
        <v>0</v>
      </c>
      <c r="BF74" s="24">
        <f>SUM(AS74:AV74)</f>
        <v>0</v>
      </c>
      <c r="BG74" s="24">
        <f>SUM(AW74:AZ74)</f>
        <v>0</v>
      </c>
      <c r="BH74" s="46">
        <f>SUM(BA74:BD74)</f>
        <v>0</v>
      </c>
    </row>
    <row r="75" spans="1:62">
      <c r="B75" s="1" t="s">
        <v>13</v>
      </c>
      <c r="H75" s="54">
        <f t="shared" ref="H75:AQ75" si="64">-SUM(H74)</f>
        <v>0</v>
      </c>
      <c r="I75" s="53">
        <f t="shared" si="64"/>
        <v>0</v>
      </c>
      <c r="J75" s="53">
        <f t="shared" si="64"/>
        <v>0</v>
      </c>
      <c r="K75" s="53">
        <f t="shared" si="64"/>
        <v>0</v>
      </c>
      <c r="L75" s="53">
        <f t="shared" si="64"/>
        <v>0</v>
      </c>
      <c r="M75" s="53">
        <f t="shared" si="64"/>
        <v>0</v>
      </c>
      <c r="N75" s="53">
        <f t="shared" si="64"/>
        <v>0</v>
      </c>
      <c r="O75" s="53">
        <f t="shared" si="64"/>
        <v>0</v>
      </c>
      <c r="P75" s="53">
        <f t="shared" si="64"/>
        <v>0</v>
      </c>
      <c r="Q75" s="53">
        <f t="shared" si="64"/>
        <v>0</v>
      </c>
      <c r="R75" s="53">
        <f t="shared" si="64"/>
        <v>0</v>
      </c>
      <c r="S75" s="53">
        <f t="shared" si="64"/>
        <v>0</v>
      </c>
      <c r="T75" s="53">
        <f t="shared" si="64"/>
        <v>0</v>
      </c>
      <c r="U75" s="53">
        <f t="shared" si="64"/>
        <v>0</v>
      </c>
      <c r="V75" s="53">
        <f t="shared" si="64"/>
        <v>0</v>
      </c>
      <c r="W75" s="53">
        <f t="shared" si="64"/>
        <v>0</v>
      </c>
      <c r="X75" s="53">
        <f t="shared" si="64"/>
        <v>0</v>
      </c>
      <c r="Y75" s="53">
        <f t="shared" si="64"/>
        <v>0</v>
      </c>
      <c r="Z75" s="53">
        <f t="shared" si="64"/>
        <v>0</v>
      </c>
      <c r="AA75" s="53">
        <f t="shared" si="64"/>
        <v>0</v>
      </c>
      <c r="AB75" s="53">
        <f t="shared" si="64"/>
        <v>0</v>
      </c>
      <c r="AC75" s="53">
        <f t="shared" si="64"/>
        <v>0</v>
      </c>
      <c r="AD75" s="53">
        <f t="shared" si="64"/>
        <v>0</v>
      </c>
      <c r="AE75" s="53">
        <f t="shared" si="64"/>
        <v>0</v>
      </c>
      <c r="AF75" s="53">
        <f t="shared" si="64"/>
        <v>0</v>
      </c>
      <c r="AG75" s="53">
        <f t="shared" si="64"/>
        <v>0</v>
      </c>
      <c r="AH75" s="53">
        <f t="shared" si="64"/>
        <v>0</v>
      </c>
      <c r="AI75" s="53">
        <f t="shared" si="64"/>
        <v>0</v>
      </c>
      <c r="AJ75" s="53">
        <f t="shared" si="64"/>
        <v>0</v>
      </c>
      <c r="AK75" s="53">
        <f t="shared" si="64"/>
        <v>0</v>
      </c>
      <c r="AL75" s="53">
        <f t="shared" si="64"/>
        <v>0</v>
      </c>
      <c r="AM75" s="53">
        <f t="shared" si="64"/>
        <v>0</v>
      </c>
      <c r="AN75" s="53">
        <f t="shared" si="64"/>
        <v>0</v>
      </c>
      <c r="AO75" s="53">
        <f t="shared" si="64"/>
        <v>0</v>
      </c>
      <c r="AP75" s="53">
        <f t="shared" si="64"/>
        <v>0</v>
      </c>
      <c r="AQ75" s="53">
        <f t="shared" si="64"/>
        <v>0</v>
      </c>
      <c r="AS75" s="52">
        <f t="shared" ref="AS75:BD75" ca="1" si="65">AS72+AS74</f>
        <v>-462846.91780821909</v>
      </c>
      <c r="AT75" s="52">
        <f t="shared" ca="1" si="65"/>
        <v>-596210.50513698626</v>
      </c>
      <c r="AU75" s="52">
        <f t="shared" ca="1" si="65"/>
        <v>-511695.27397260279</v>
      </c>
      <c r="AV75" s="52">
        <f t="shared" ca="1" si="65"/>
        <v>-720018.59589041094</v>
      </c>
      <c r="AW75" s="52">
        <f t="shared" ca="1" si="65"/>
        <v>-559900.21575342468</v>
      </c>
      <c r="AX75" s="52">
        <f t="shared" ca="1" si="65"/>
        <v>-880778.2449486301</v>
      </c>
      <c r="AY75" s="52">
        <f t="shared" ca="1" si="65"/>
        <v>-601764.23664383567</v>
      </c>
      <c r="AZ75" s="52">
        <f t="shared" ca="1" si="65"/>
        <v>-571422.72397260298</v>
      </c>
      <c r="BA75" s="52">
        <f t="shared" ca="1" si="65"/>
        <v>-186750.56489725981</v>
      </c>
      <c r="BB75" s="52">
        <f t="shared" ca="1" si="65"/>
        <v>-538513.76464041113</v>
      </c>
      <c r="BC75" s="52">
        <f t="shared" ca="1" si="65"/>
        <v>49446.937243151246</v>
      </c>
      <c r="BD75" s="52">
        <f t="shared" ca="1" si="65"/>
        <v>60661.513270547381</v>
      </c>
      <c r="BF75" s="52">
        <f ca="1">BF72+BF74</f>
        <v>-2290771.2928082193</v>
      </c>
      <c r="BG75" s="52">
        <f ca="1">BG72+BG74</f>
        <v>-2613865.4213184929</v>
      </c>
      <c r="BH75" s="52">
        <f ca="1">BH72+BH74</f>
        <v>-615155.87902397197</v>
      </c>
    </row>
    <row r="76" spans="1:62" s="4" customFormat="1">
      <c r="A76" s="1"/>
      <c r="B76" s="1"/>
      <c r="C76" s="1"/>
      <c r="D76" s="1"/>
      <c r="E76" s="1"/>
      <c r="G76" s="1"/>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1"/>
      <c r="AS76" s="51"/>
      <c r="AT76" s="51"/>
      <c r="AU76" s="51"/>
      <c r="AV76" s="51"/>
      <c r="AW76" s="51"/>
      <c r="AX76" s="51"/>
      <c r="AY76" s="51"/>
      <c r="AZ76" s="51"/>
      <c r="BA76" s="22"/>
      <c r="BB76" s="22"/>
      <c r="BC76" s="22"/>
      <c r="BD76" s="22"/>
      <c r="BE76" s="1"/>
      <c r="BF76" s="21"/>
      <c r="BG76" s="21"/>
      <c r="BH76" s="21"/>
      <c r="BI76" s="1"/>
      <c r="BJ76" s="1"/>
    </row>
    <row r="77" spans="1:62">
      <c r="A77" s="4"/>
      <c r="B77" s="50" t="s">
        <v>12</v>
      </c>
      <c r="C77" s="50"/>
      <c r="D77" s="50"/>
      <c r="E77" s="50"/>
      <c r="F77" s="50"/>
      <c r="G77" s="50"/>
      <c r="H77" s="49">
        <v>0</v>
      </c>
      <c r="I77" s="48">
        <v>0</v>
      </c>
      <c r="J77" s="48">
        <v>0</v>
      </c>
      <c r="K77" s="48">
        <v>0</v>
      </c>
      <c r="L77" s="48">
        <v>0</v>
      </c>
      <c r="M77" s="48">
        <v>0</v>
      </c>
      <c r="N77" s="48">
        <v>0</v>
      </c>
      <c r="O77" s="48">
        <v>0</v>
      </c>
      <c r="P77" s="48">
        <v>0</v>
      </c>
      <c r="Q77" s="48">
        <v>0</v>
      </c>
      <c r="R77" s="48">
        <v>0</v>
      </c>
      <c r="S77" s="48">
        <v>0</v>
      </c>
      <c r="T77" s="48">
        <v>0</v>
      </c>
      <c r="U77" s="48">
        <v>4000000</v>
      </c>
      <c r="V77" s="48">
        <v>0</v>
      </c>
      <c r="W77" s="48">
        <v>0</v>
      </c>
      <c r="X77" s="48">
        <v>0</v>
      </c>
      <c r="Y77" s="48">
        <v>0</v>
      </c>
      <c r="Z77" s="48">
        <v>0</v>
      </c>
      <c r="AA77" s="48">
        <v>0</v>
      </c>
      <c r="AB77" s="48">
        <v>0</v>
      </c>
      <c r="AC77" s="48">
        <v>0</v>
      </c>
      <c r="AD77" s="48">
        <v>0</v>
      </c>
      <c r="AE77" s="48">
        <v>0</v>
      </c>
      <c r="AF77" s="48">
        <v>0</v>
      </c>
      <c r="AG77" s="48">
        <v>0</v>
      </c>
      <c r="AH77" s="48">
        <v>0</v>
      </c>
      <c r="AI77" s="48">
        <v>0</v>
      </c>
      <c r="AJ77" s="48">
        <v>0</v>
      </c>
      <c r="AK77" s="48">
        <v>0</v>
      </c>
      <c r="AL77" s="48">
        <v>0</v>
      </c>
      <c r="AM77" s="48">
        <v>0</v>
      </c>
      <c r="AN77" s="48">
        <v>0</v>
      </c>
      <c r="AO77" s="48">
        <v>0</v>
      </c>
      <c r="AP77" s="48">
        <v>0</v>
      </c>
      <c r="AQ77" s="48">
        <v>0</v>
      </c>
      <c r="AS77" s="47">
        <f>SUM(H77:J77)</f>
        <v>0</v>
      </c>
      <c r="AT77" s="47">
        <f>SUM(K77:M77)</f>
        <v>0</v>
      </c>
      <c r="AU77" s="47">
        <f>SUM(N77:P77)</f>
        <v>0</v>
      </c>
      <c r="AV77" s="47">
        <f>SUM(Q77:S77)</f>
        <v>0</v>
      </c>
      <c r="AW77" s="47">
        <f>SUM(T77:V77)</f>
        <v>4000000</v>
      </c>
      <c r="AX77" s="47">
        <f>SUM(W77:Y77)</f>
        <v>0</v>
      </c>
      <c r="AY77" s="47">
        <f>SUM(Z77:AB77)</f>
        <v>0</v>
      </c>
      <c r="AZ77" s="47">
        <f>SUM(AC77:AE77)</f>
        <v>0</v>
      </c>
      <c r="BA77" s="47">
        <f>SUM(AF77:AH77)</f>
        <v>0</v>
      </c>
      <c r="BB77" s="47">
        <f>SUM(AI77:AK77)</f>
        <v>0</v>
      </c>
      <c r="BC77" s="47">
        <f>SUM(AL77:AN77)</f>
        <v>0</v>
      </c>
      <c r="BD77" s="47">
        <f>SUM(AO77:AQ77)</f>
        <v>0</v>
      </c>
      <c r="BF77" s="24">
        <f>SUM(AS77:AV77)</f>
        <v>0</v>
      </c>
      <c r="BG77" s="24">
        <f>SUM(AW77:AZ77)</f>
        <v>4000000</v>
      </c>
      <c r="BH77" s="46">
        <f>SUM(BA77:BD77)</f>
        <v>0</v>
      </c>
    </row>
    <row r="78" spans="1:62">
      <c r="B78" s="1" t="s">
        <v>11</v>
      </c>
      <c r="H78" s="45">
        <f t="shared" ref="H78:AQ78" si="66">SUM(H77)</f>
        <v>0</v>
      </c>
      <c r="I78" s="44">
        <f t="shared" si="66"/>
        <v>0</v>
      </c>
      <c r="J78" s="44">
        <f t="shared" si="66"/>
        <v>0</v>
      </c>
      <c r="K78" s="44">
        <f t="shared" si="66"/>
        <v>0</v>
      </c>
      <c r="L78" s="44">
        <f t="shared" si="66"/>
        <v>0</v>
      </c>
      <c r="M78" s="44">
        <f t="shared" si="66"/>
        <v>0</v>
      </c>
      <c r="N78" s="44">
        <f t="shared" si="66"/>
        <v>0</v>
      </c>
      <c r="O78" s="44">
        <f t="shared" si="66"/>
        <v>0</v>
      </c>
      <c r="P78" s="44">
        <f t="shared" si="66"/>
        <v>0</v>
      </c>
      <c r="Q78" s="44">
        <f t="shared" si="66"/>
        <v>0</v>
      </c>
      <c r="R78" s="44">
        <f t="shared" si="66"/>
        <v>0</v>
      </c>
      <c r="S78" s="44">
        <f t="shared" si="66"/>
        <v>0</v>
      </c>
      <c r="T78" s="44">
        <f t="shared" si="66"/>
        <v>0</v>
      </c>
      <c r="U78" s="44">
        <f t="shared" si="66"/>
        <v>4000000</v>
      </c>
      <c r="V78" s="44">
        <f t="shared" si="66"/>
        <v>0</v>
      </c>
      <c r="W78" s="44">
        <f t="shared" si="66"/>
        <v>0</v>
      </c>
      <c r="X78" s="44">
        <f t="shared" si="66"/>
        <v>0</v>
      </c>
      <c r="Y78" s="44">
        <f t="shared" si="66"/>
        <v>0</v>
      </c>
      <c r="Z78" s="44">
        <f t="shared" si="66"/>
        <v>0</v>
      </c>
      <c r="AA78" s="44">
        <f t="shared" si="66"/>
        <v>0</v>
      </c>
      <c r="AB78" s="44">
        <f t="shared" si="66"/>
        <v>0</v>
      </c>
      <c r="AC78" s="44">
        <f t="shared" si="66"/>
        <v>0</v>
      </c>
      <c r="AD78" s="44">
        <f t="shared" si="66"/>
        <v>0</v>
      </c>
      <c r="AE78" s="44">
        <f t="shared" si="66"/>
        <v>0</v>
      </c>
      <c r="AF78" s="44">
        <f t="shared" si="66"/>
        <v>0</v>
      </c>
      <c r="AG78" s="44">
        <f t="shared" si="66"/>
        <v>0</v>
      </c>
      <c r="AH78" s="44">
        <f t="shared" si="66"/>
        <v>0</v>
      </c>
      <c r="AI78" s="44">
        <f t="shared" si="66"/>
        <v>0</v>
      </c>
      <c r="AJ78" s="44">
        <f t="shared" si="66"/>
        <v>0</v>
      </c>
      <c r="AK78" s="44">
        <f t="shared" si="66"/>
        <v>0</v>
      </c>
      <c r="AL78" s="44">
        <f t="shared" si="66"/>
        <v>0</v>
      </c>
      <c r="AM78" s="44">
        <f t="shared" si="66"/>
        <v>0</v>
      </c>
      <c r="AN78" s="44">
        <f t="shared" si="66"/>
        <v>0</v>
      </c>
      <c r="AO78" s="44">
        <f t="shared" si="66"/>
        <v>0</v>
      </c>
      <c r="AP78" s="44">
        <f t="shared" si="66"/>
        <v>0</v>
      </c>
      <c r="AQ78" s="44">
        <f t="shared" si="66"/>
        <v>0</v>
      </c>
      <c r="AR78" s="17"/>
      <c r="AS78" s="43">
        <f t="shared" ref="AS78:BD78" ca="1" si="67">SUM(AS75,AS77:AS77)</f>
        <v>-462846.91780821909</v>
      </c>
      <c r="AT78" s="43">
        <f t="shared" ca="1" si="67"/>
        <v>-596210.50513698626</v>
      </c>
      <c r="AU78" s="43">
        <f t="shared" ca="1" si="67"/>
        <v>-511695.27397260279</v>
      </c>
      <c r="AV78" s="43">
        <f t="shared" ca="1" si="67"/>
        <v>-720018.59589041094</v>
      </c>
      <c r="AW78" s="43">
        <f t="shared" ca="1" si="67"/>
        <v>3440099.7842465751</v>
      </c>
      <c r="AX78" s="43">
        <f t="shared" ca="1" si="67"/>
        <v>-880778.2449486301</v>
      </c>
      <c r="AY78" s="43">
        <f t="shared" ca="1" si="67"/>
        <v>-601764.23664383567</v>
      </c>
      <c r="AZ78" s="43">
        <f t="shared" ca="1" si="67"/>
        <v>-571422.72397260298</v>
      </c>
      <c r="BA78" s="43">
        <f t="shared" ca="1" si="67"/>
        <v>-186750.56489725981</v>
      </c>
      <c r="BB78" s="43">
        <f t="shared" ca="1" si="67"/>
        <v>-538513.76464041113</v>
      </c>
      <c r="BC78" s="43">
        <f t="shared" ca="1" si="67"/>
        <v>49446.937243151246</v>
      </c>
      <c r="BD78" s="43">
        <f t="shared" ca="1" si="67"/>
        <v>60661.513270547381</v>
      </c>
      <c r="BE78" s="17"/>
      <c r="BF78" s="43">
        <f ca="1">SUM(BF75,BF77:BF77)</f>
        <v>-2290771.2928082193</v>
      </c>
      <c r="BG78" s="43">
        <f ca="1">SUM(BG75,BG77:BG77)</f>
        <v>1386134.5786815071</v>
      </c>
      <c r="BH78" s="43">
        <f ca="1">SUM(BH75,BH77:BH77)</f>
        <v>-615155.87902397197</v>
      </c>
    </row>
    <row r="79" spans="1:62">
      <c r="H79" s="5"/>
      <c r="AS79" s="23"/>
      <c r="AT79" s="23"/>
      <c r="AU79" s="23"/>
      <c r="AV79" s="23"/>
      <c r="AW79" s="23"/>
      <c r="AX79" s="23"/>
      <c r="AY79" s="23"/>
      <c r="AZ79" s="23"/>
      <c r="BA79" s="22"/>
      <c r="BB79" s="22"/>
      <c r="BC79" s="22"/>
      <c r="BD79" s="22"/>
      <c r="BF79" s="21"/>
      <c r="BG79" s="21"/>
      <c r="BH79" s="21"/>
    </row>
    <row r="80" spans="1:62">
      <c r="B80" s="1" t="s">
        <v>10</v>
      </c>
      <c r="H80" s="5">
        <f>'Model &amp; Metrics'!G38</f>
        <v>1000000</v>
      </c>
      <c r="I80" s="5">
        <f ca="1">'Model &amp; Metrics'!H38</f>
        <v>863731.25</v>
      </c>
      <c r="J80" s="5">
        <f ca="1">'Model &amp; Metrics'!I38</f>
        <v>720348.125</v>
      </c>
      <c r="K80" s="5">
        <f ca="1">'Model &amp; Metrics'!J38</f>
        <v>537153.08219178091</v>
      </c>
      <c r="L80" s="5">
        <f ca="1">'Model &amp; Metrics'!K38</f>
        <v>370341.60102739732</v>
      </c>
      <c r="M80" s="5">
        <f ca="1">'Model &amp; Metrics'!L38</f>
        <v>171082.80821917811</v>
      </c>
      <c r="N80" s="5">
        <f ca="1">'Model &amp; Metrics'!M38</f>
        <v>-59057.422945205442</v>
      </c>
      <c r="O80" s="5">
        <f ca="1">'Model &amp; Metrics'!N38</f>
        <v>-192175.59075342462</v>
      </c>
      <c r="P80" s="5">
        <f ca="1">'Model &amp; Metrics'!O38</f>
        <v>-415410.19691780815</v>
      </c>
      <c r="Q80" s="5">
        <f ca="1">'Model &amp; Metrics'!P38</f>
        <v>-570752.69691780815</v>
      </c>
      <c r="R80" s="5">
        <f ca="1">'Model &amp; Metrics'!Q38</f>
        <v>-827826.53253424657</v>
      </c>
      <c r="S80" s="5">
        <f ca="1">'Model &amp; Metrics'!R38</f>
        <v>-1008120.830479452</v>
      </c>
      <c r="T80" s="5">
        <f ca="1">'Model &amp; Metrics'!S38</f>
        <v>-1290771.2928082191</v>
      </c>
      <c r="U80" s="5">
        <f ca="1">'Model &amp; Metrics'!T38</f>
        <v>-1597181.9409246575</v>
      </c>
      <c r="V80" s="5">
        <f ca="1">'Model &amp; Metrics'!U38</f>
        <v>2288040.1029965752</v>
      </c>
      <c r="W80" s="5">
        <f ca="1">'Model &amp; Metrics'!V38</f>
        <v>2149328.4914383562</v>
      </c>
      <c r="X80" s="5">
        <f ca="1">'Model &amp; Metrics'!W38</f>
        <v>1795540.9809075342</v>
      </c>
      <c r="Y80" s="5">
        <f ca="1">'Model &amp; Metrics'!X38</f>
        <v>1644915.3695205478</v>
      </c>
      <c r="Z80" s="5">
        <f ca="1">'Model &amp; Metrics'!Y38</f>
        <v>1268550.2464897258</v>
      </c>
      <c r="AA80" s="5">
        <f ca="1">'Model &amp; Metrics'!Z38</f>
        <v>1084684.9360445202</v>
      </c>
      <c r="AB80" s="5">
        <f ca="1">'Model &amp; Metrics'!AA38</f>
        <v>897273.37559931469</v>
      </c>
      <c r="AC80" s="5">
        <f ca="1">'Model &amp; Metrics'!AB38</f>
        <v>666786.0098458901</v>
      </c>
      <c r="AD80" s="5">
        <f ca="1">'Model &amp; Metrics'!AC38</f>
        <v>466385.58073630102</v>
      </c>
      <c r="AE80" s="5">
        <f ca="1">'Model &amp; Metrics'!AD38</f>
        <v>344854.52748287632</v>
      </c>
      <c r="AF80" s="5">
        <f ca="1">'Model &amp; Metrics'!AE38</f>
        <v>95363.285873287183</v>
      </c>
      <c r="AG80" s="5">
        <f ca="1">'Model &amp; Metrics'!AF38</f>
        <v>-46367.467380137299</v>
      </c>
      <c r="AH80" s="5">
        <f ca="1">'Model &amp; Metrics'!AG38</f>
        <v>-97598.676797945285</v>
      </c>
      <c r="AI80" s="5">
        <f ca="1">'Model &amp; Metrics'!AH38</f>
        <v>-91387.279023972631</v>
      </c>
      <c r="AJ80" s="5">
        <f ca="1">'Model &amp; Metrics'!AI38</f>
        <v>-386813.53835616435</v>
      </c>
      <c r="AK80" s="5">
        <f ca="1">'Model &amp; Metrics'!AJ38</f>
        <v>-402299.0718321919</v>
      </c>
      <c r="AL80" s="5">
        <f ca="1">'Model &amp; Metrics'!AK38</f>
        <v>-629901.04366438382</v>
      </c>
      <c r="AM80" s="5">
        <f ca="1">'Model &amp; Metrics'!AL38</f>
        <v>-547071.52183219173</v>
      </c>
      <c r="AN80" s="5">
        <f ca="1">'Model &amp; Metrics'!AM38</f>
        <v>-587703.47311643825</v>
      </c>
      <c r="AO80" s="5">
        <f ca="1">'Model &amp; Metrics'!AN38</f>
        <v>-580454.10642123246</v>
      </c>
      <c r="AP80" s="5">
        <f ca="1">'Model &amp; Metrics'!AO38</f>
        <v>-648898.88356164377</v>
      </c>
      <c r="AQ80" s="5">
        <f ca="1">'Model &amp; Metrics'!AP38</f>
        <v>-616610.62320205464</v>
      </c>
      <c r="AS80" s="25">
        <f>'Model &amp; Metrics'!G38</f>
        <v>1000000</v>
      </c>
      <c r="AT80" s="25">
        <f t="shared" ref="AT80:BD80" ca="1" si="68">AS82</f>
        <v>537153.08219178091</v>
      </c>
      <c r="AU80" s="25">
        <f t="shared" ca="1" si="68"/>
        <v>-59057.422945205471</v>
      </c>
      <c r="AV80" s="25">
        <f t="shared" ca="1" si="68"/>
        <v>-570752.69691780815</v>
      </c>
      <c r="AW80" s="25">
        <f t="shared" ca="1" si="68"/>
        <v>-1290771.2928082191</v>
      </c>
      <c r="AX80" s="25">
        <f t="shared" ca="1" si="68"/>
        <v>2149328.4914383562</v>
      </c>
      <c r="AY80" s="25">
        <f t="shared" ca="1" si="68"/>
        <v>1268550.246489726</v>
      </c>
      <c r="AZ80" s="25">
        <f t="shared" ca="1" si="68"/>
        <v>666786.00984589034</v>
      </c>
      <c r="BA80" s="25">
        <f t="shared" ca="1" si="68"/>
        <v>95363.285873287357</v>
      </c>
      <c r="BB80" s="25">
        <f t="shared" ca="1" si="68"/>
        <v>-91387.279023972456</v>
      </c>
      <c r="BC80" s="25">
        <f t="shared" ca="1" si="68"/>
        <v>-629901.04366438359</v>
      </c>
      <c r="BD80" s="25">
        <f t="shared" ca="1" si="68"/>
        <v>-580454.10642123234</v>
      </c>
      <c r="BF80" s="42">
        <f>G38</f>
        <v>1000000</v>
      </c>
      <c r="BG80" s="42">
        <f ca="1">BF82</f>
        <v>-1290771.2928082193</v>
      </c>
      <c r="BH80" s="42">
        <f ca="1">BG82</f>
        <v>95363.285873287357</v>
      </c>
    </row>
    <row r="81" spans="1:60" s="4" customFormat="1">
      <c r="A81" s="1"/>
      <c r="B81" s="40" t="s">
        <v>9</v>
      </c>
      <c r="C81" s="40"/>
      <c r="D81" s="40"/>
      <c r="E81" s="40"/>
      <c r="F81" s="41"/>
      <c r="G81" s="40"/>
      <c r="H81" s="39">
        <f t="shared" ref="H81:AQ81" ca="1" si="69">SUM(H78,H75,H72)</f>
        <v>-136268.75</v>
      </c>
      <c r="I81" s="5">
        <f t="shared" ca="1" si="69"/>
        <v>-143383.125</v>
      </c>
      <c r="J81" s="5">
        <f t="shared" ca="1" si="69"/>
        <v>-183195.04280821909</v>
      </c>
      <c r="K81" s="5">
        <f t="shared" ca="1" si="69"/>
        <v>-166811.48116438356</v>
      </c>
      <c r="L81" s="5">
        <f t="shared" ca="1" si="69"/>
        <v>-199258.79280821921</v>
      </c>
      <c r="M81" s="5">
        <f t="shared" ca="1" si="69"/>
        <v>-230140.23116438356</v>
      </c>
      <c r="N81" s="5">
        <f t="shared" ca="1" si="69"/>
        <v>-133118.16780821918</v>
      </c>
      <c r="O81" s="5">
        <f t="shared" ca="1" si="69"/>
        <v>-223234.60616438356</v>
      </c>
      <c r="P81" s="5">
        <f t="shared" ca="1" si="69"/>
        <v>-155342.5</v>
      </c>
      <c r="Q81" s="5">
        <f t="shared" ca="1" si="69"/>
        <v>-257073.83561643836</v>
      </c>
      <c r="R81" s="5">
        <f t="shared" ca="1" si="69"/>
        <v>-180294.29794520547</v>
      </c>
      <c r="S81" s="5">
        <f t="shared" ca="1" si="69"/>
        <v>-282650.46232876705</v>
      </c>
      <c r="T81" s="5">
        <f t="shared" ca="1" si="69"/>
        <v>-306410.6481164383</v>
      </c>
      <c r="U81" s="5">
        <f t="shared" ca="1" si="69"/>
        <v>3885222.0439212327</v>
      </c>
      <c r="V81" s="5">
        <f t="shared" ca="1" si="69"/>
        <v>-138711.61155821916</v>
      </c>
      <c r="W81" s="5">
        <f t="shared" ca="1" si="69"/>
        <v>-353787.51053082192</v>
      </c>
      <c r="X81" s="5">
        <f t="shared" ca="1" si="69"/>
        <v>-150625.61138698636</v>
      </c>
      <c r="Y81" s="5">
        <f t="shared" ca="1" si="69"/>
        <v>-376365.12303082197</v>
      </c>
      <c r="Z81" s="5">
        <f t="shared" ca="1" si="69"/>
        <v>-183865.31044520554</v>
      </c>
      <c r="AA81" s="5">
        <f t="shared" ca="1" si="69"/>
        <v>-187411.56044520557</v>
      </c>
      <c r="AB81" s="5">
        <f t="shared" ca="1" si="69"/>
        <v>-230487.36575342459</v>
      </c>
      <c r="AC81" s="5">
        <f t="shared" ca="1" si="69"/>
        <v>-200400.42910958908</v>
      </c>
      <c r="AD81" s="5">
        <f t="shared" ca="1" si="69"/>
        <v>-121531.0532534247</v>
      </c>
      <c r="AE81" s="5">
        <f t="shared" ca="1" si="69"/>
        <v>-249491.24160958914</v>
      </c>
      <c r="AF81" s="5">
        <f t="shared" ca="1" si="69"/>
        <v>-141730.75325342448</v>
      </c>
      <c r="AG81" s="5">
        <f t="shared" ca="1" si="69"/>
        <v>-51231.209417807993</v>
      </c>
      <c r="AH81" s="5">
        <f t="shared" ca="1" si="69"/>
        <v>6211.3977739726542</v>
      </c>
      <c r="AI81" s="5">
        <f t="shared" ca="1" si="69"/>
        <v>-295426.25933219172</v>
      </c>
      <c r="AJ81" s="5">
        <f t="shared" ca="1" si="69"/>
        <v>-15485.533476027515</v>
      </c>
      <c r="AK81" s="5">
        <f t="shared" ca="1" si="69"/>
        <v>-227601.97183219192</v>
      </c>
      <c r="AL81" s="5">
        <f t="shared" ca="1" si="69"/>
        <v>82829.521832192069</v>
      </c>
      <c r="AM81" s="5">
        <f t="shared" ca="1" si="69"/>
        <v>-40631.951284246519</v>
      </c>
      <c r="AN81" s="5">
        <f t="shared" ca="1" si="69"/>
        <v>7249.3666952057392</v>
      </c>
      <c r="AO81" s="5">
        <f t="shared" ca="1" si="69"/>
        <v>-68444.777140411315</v>
      </c>
      <c r="AP81" s="5">
        <f t="shared" ca="1" si="69"/>
        <v>32288.260359589127</v>
      </c>
      <c r="AQ81" s="5">
        <f t="shared" ca="1" si="69"/>
        <v>96818.030051369598</v>
      </c>
      <c r="AR81" s="1"/>
      <c r="AS81" s="25">
        <f ca="1">SUM(H81:J81)</f>
        <v>-462846.91780821909</v>
      </c>
      <c r="AT81" s="25">
        <f ca="1">SUM(K81:M81)</f>
        <v>-596210.50513698638</v>
      </c>
      <c r="AU81" s="25">
        <f ca="1">SUM(N81:P81)</f>
        <v>-511695.27397260274</v>
      </c>
      <c r="AV81" s="25">
        <f ca="1">SUM(Q81:S81)</f>
        <v>-720018.59589041094</v>
      </c>
      <c r="AW81" s="25">
        <f ca="1">SUM(T81:V81)</f>
        <v>3440099.7842465756</v>
      </c>
      <c r="AX81" s="25">
        <f ca="1">SUM(W81:Y81)</f>
        <v>-880778.24494863022</v>
      </c>
      <c r="AY81" s="25">
        <f ca="1">SUM(Z81:AB81)</f>
        <v>-601764.23664383567</v>
      </c>
      <c r="AZ81" s="25">
        <f ca="1">SUM(AC81:AE81)</f>
        <v>-571422.72397260298</v>
      </c>
      <c r="BA81" s="25">
        <f ca="1">SUM(AF81:AH81)</f>
        <v>-186750.56489725981</v>
      </c>
      <c r="BB81" s="25">
        <f ca="1">SUM(AI81:AK81)</f>
        <v>-538513.76464041113</v>
      </c>
      <c r="BC81" s="25">
        <f ca="1">SUM(AL81:AN81)</f>
        <v>49446.937243151289</v>
      </c>
      <c r="BD81" s="25">
        <f ca="1">SUM(AO81:AQ81)</f>
        <v>60661.51327054741</v>
      </c>
      <c r="BE81" s="1"/>
      <c r="BF81" s="24">
        <f ca="1">SUM(AS81:AV81)</f>
        <v>-2290771.2928082193</v>
      </c>
      <c r="BG81" s="24">
        <f ca="1">SUM(AW81:AZ81)</f>
        <v>1386134.5786815067</v>
      </c>
      <c r="BH81" s="24">
        <f ca="1">SUM(BA81:BD81)</f>
        <v>-615155.87902397232</v>
      </c>
    </row>
    <row r="82" spans="1:60">
      <c r="A82" s="4"/>
      <c r="B82" s="4" t="s">
        <v>8</v>
      </c>
      <c r="C82" s="4"/>
      <c r="D82" s="4"/>
      <c r="E82" s="4"/>
      <c r="G82" s="4"/>
      <c r="H82" s="38">
        <f t="shared" ref="H82:AQ82" ca="1" si="70">SUM(H80:H81)</f>
        <v>863731.25</v>
      </c>
      <c r="I82" s="37">
        <f t="shared" ca="1" si="70"/>
        <v>720348.125</v>
      </c>
      <c r="J82" s="37">
        <f t="shared" ca="1" si="70"/>
        <v>537153.08219178091</v>
      </c>
      <c r="K82" s="37">
        <f t="shared" ca="1" si="70"/>
        <v>370341.60102739732</v>
      </c>
      <c r="L82" s="37">
        <f t="shared" ca="1" si="70"/>
        <v>171082.80821917811</v>
      </c>
      <c r="M82" s="37">
        <f t="shared" ca="1" si="70"/>
        <v>-59057.422945205442</v>
      </c>
      <c r="N82" s="37">
        <f t="shared" ca="1" si="70"/>
        <v>-192175.59075342462</v>
      </c>
      <c r="O82" s="37">
        <f t="shared" ca="1" si="70"/>
        <v>-415410.19691780815</v>
      </c>
      <c r="P82" s="37">
        <f t="shared" ca="1" si="70"/>
        <v>-570752.69691780815</v>
      </c>
      <c r="Q82" s="37">
        <f t="shared" ca="1" si="70"/>
        <v>-827826.53253424657</v>
      </c>
      <c r="R82" s="37">
        <f t="shared" ca="1" si="70"/>
        <v>-1008120.830479452</v>
      </c>
      <c r="S82" s="37">
        <f t="shared" ca="1" si="70"/>
        <v>-1290771.2928082191</v>
      </c>
      <c r="T82" s="37">
        <f t="shared" ca="1" si="70"/>
        <v>-1597181.9409246575</v>
      </c>
      <c r="U82" s="37">
        <f t="shared" ca="1" si="70"/>
        <v>2288040.1029965752</v>
      </c>
      <c r="V82" s="37">
        <f t="shared" ca="1" si="70"/>
        <v>2149328.4914383562</v>
      </c>
      <c r="W82" s="37">
        <f t="shared" ca="1" si="70"/>
        <v>1795540.9809075342</v>
      </c>
      <c r="X82" s="37">
        <f t="shared" ca="1" si="70"/>
        <v>1644915.3695205478</v>
      </c>
      <c r="Y82" s="37">
        <f t="shared" ca="1" si="70"/>
        <v>1268550.2464897258</v>
      </c>
      <c r="Z82" s="37">
        <f t="shared" ca="1" si="70"/>
        <v>1084684.9360445202</v>
      </c>
      <c r="AA82" s="37">
        <f t="shared" ca="1" si="70"/>
        <v>897273.37559931469</v>
      </c>
      <c r="AB82" s="37">
        <f t="shared" ca="1" si="70"/>
        <v>666786.0098458901</v>
      </c>
      <c r="AC82" s="37">
        <f t="shared" ca="1" si="70"/>
        <v>466385.58073630102</v>
      </c>
      <c r="AD82" s="37">
        <f t="shared" ca="1" si="70"/>
        <v>344854.52748287632</v>
      </c>
      <c r="AE82" s="37">
        <f t="shared" ca="1" si="70"/>
        <v>95363.285873287183</v>
      </c>
      <c r="AF82" s="37">
        <f t="shared" ca="1" si="70"/>
        <v>-46367.467380137299</v>
      </c>
      <c r="AG82" s="37">
        <f t="shared" ca="1" si="70"/>
        <v>-97598.676797945285</v>
      </c>
      <c r="AH82" s="37">
        <f t="shared" ca="1" si="70"/>
        <v>-91387.279023972631</v>
      </c>
      <c r="AI82" s="37">
        <f t="shared" ca="1" si="70"/>
        <v>-386813.53835616435</v>
      </c>
      <c r="AJ82" s="37">
        <f t="shared" ca="1" si="70"/>
        <v>-402299.0718321919</v>
      </c>
      <c r="AK82" s="37">
        <f t="shared" ca="1" si="70"/>
        <v>-629901.04366438382</v>
      </c>
      <c r="AL82" s="37">
        <f t="shared" ca="1" si="70"/>
        <v>-547071.52183219173</v>
      </c>
      <c r="AM82" s="37">
        <f t="shared" ca="1" si="70"/>
        <v>-587703.47311643825</v>
      </c>
      <c r="AN82" s="37">
        <f t="shared" ca="1" si="70"/>
        <v>-580454.10642123246</v>
      </c>
      <c r="AO82" s="37">
        <f t="shared" ca="1" si="70"/>
        <v>-648898.88356164377</v>
      </c>
      <c r="AP82" s="37">
        <f t="shared" ca="1" si="70"/>
        <v>-616610.62320205464</v>
      </c>
      <c r="AQ82" s="37">
        <f t="shared" ca="1" si="70"/>
        <v>-519792.59315068508</v>
      </c>
      <c r="AR82" s="17"/>
      <c r="AS82" s="36">
        <f t="shared" ref="AS82:BD82" ca="1" si="71">SUM(AS80:AS81)</f>
        <v>537153.08219178091</v>
      </c>
      <c r="AT82" s="36">
        <f t="shared" ca="1" si="71"/>
        <v>-59057.422945205471</v>
      </c>
      <c r="AU82" s="36">
        <f t="shared" ca="1" si="71"/>
        <v>-570752.69691780815</v>
      </c>
      <c r="AV82" s="36">
        <f t="shared" ca="1" si="71"/>
        <v>-1290771.2928082191</v>
      </c>
      <c r="AW82" s="36">
        <f t="shared" ca="1" si="71"/>
        <v>2149328.4914383562</v>
      </c>
      <c r="AX82" s="36">
        <f t="shared" ca="1" si="71"/>
        <v>1268550.246489726</v>
      </c>
      <c r="AY82" s="36">
        <f t="shared" ca="1" si="71"/>
        <v>666786.00984589034</v>
      </c>
      <c r="AZ82" s="36">
        <f t="shared" ca="1" si="71"/>
        <v>95363.285873287357</v>
      </c>
      <c r="BA82" s="36">
        <f t="shared" ca="1" si="71"/>
        <v>-91387.279023972456</v>
      </c>
      <c r="BB82" s="36">
        <f t="shared" ca="1" si="71"/>
        <v>-629901.04366438359</v>
      </c>
      <c r="BC82" s="36">
        <f t="shared" ca="1" si="71"/>
        <v>-580454.10642123234</v>
      </c>
      <c r="BD82" s="36">
        <f t="shared" ca="1" si="71"/>
        <v>-519792.59315068496</v>
      </c>
      <c r="BE82" s="17"/>
      <c r="BF82" s="36">
        <f ca="1">SUM(BF80:BF81)</f>
        <v>-1290771.2928082193</v>
      </c>
      <c r="BG82" s="36">
        <f ca="1">SUM(BG80:BG81)</f>
        <v>95363.285873287357</v>
      </c>
      <c r="BH82" s="36">
        <f ca="1">SUM(BH80:BH81)</f>
        <v>-519792.59315068496</v>
      </c>
    </row>
    <row r="83" spans="1:60" ht="5.25" customHeight="1" thickBot="1">
      <c r="B83" s="7"/>
      <c r="C83" s="7"/>
      <c r="D83" s="7"/>
      <c r="E83" s="7"/>
      <c r="F83" s="10"/>
      <c r="G83" s="7"/>
      <c r="H83" s="9"/>
      <c r="I83" s="7"/>
      <c r="J83" s="7"/>
      <c r="K83" s="8"/>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S83" s="6"/>
      <c r="AT83" s="6"/>
      <c r="AU83" s="6"/>
      <c r="AV83" s="6"/>
      <c r="AW83" s="6"/>
      <c r="AX83" s="6"/>
      <c r="AY83" s="6"/>
      <c r="AZ83" s="6"/>
      <c r="BA83" s="35">
        <f>SUM(AF83:AH83)</f>
        <v>0</v>
      </c>
      <c r="BB83" s="35">
        <f>SUM(AI83:AK83)</f>
        <v>0</v>
      </c>
      <c r="BC83" s="35">
        <f>SUM(AL83:AN83)</f>
        <v>0</v>
      </c>
      <c r="BD83" s="35">
        <f>SUM(AO83:AQ83)</f>
        <v>0</v>
      </c>
      <c r="BF83" s="6"/>
      <c r="BG83" s="6"/>
      <c r="BH83" s="6"/>
    </row>
    <row r="84" spans="1:60" ht="13.5" thickTop="1">
      <c r="H84" s="5"/>
      <c r="AS84" s="23"/>
      <c r="AT84" s="23"/>
      <c r="AU84" s="23"/>
      <c r="AV84" s="23"/>
      <c r="AW84" s="23"/>
      <c r="AX84" s="23"/>
      <c r="AY84" s="23"/>
      <c r="AZ84" s="23"/>
      <c r="BA84" s="22"/>
      <c r="BB84" s="22"/>
      <c r="BC84" s="22"/>
      <c r="BD84" s="22"/>
      <c r="BF84" s="21"/>
      <c r="BG84" s="21"/>
      <c r="BH84" s="21"/>
    </row>
    <row r="85" spans="1:60">
      <c r="B85" s="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S85" s="33"/>
      <c r="AT85" s="33"/>
      <c r="AU85" s="33"/>
      <c r="AV85" s="33"/>
      <c r="AW85" s="33"/>
      <c r="AX85" s="33"/>
      <c r="AY85" s="33"/>
      <c r="AZ85" s="33"/>
      <c r="BA85" s="22"/>
      <c r="BB85" s="22"/>
      <c r="BC85" s="22"/>
      <c r="BD85" s="22"/>
      <c r="BF85" s="21"/>
      <c r="BG85" s="21"/>
      <c r="BH85" s="21"/>
    </row>
    <row r="86" spans="1:60" ht="13.5" thickBot="1">
      <c r="A86" s="32" t="s">
        <v>0</v>
      </c>
      <c r="B86" s="31" t="s">
        <v>7</v>
      </c>
      <c r="C86" s="30"/>
      <c r="D86" s="29"/>
      <c r="AS86" s="23"/>
      <c r="AT86" s="23"/>
      <c r="AU86" s="23"/>
      <c r="AV86" s="23"/>
      <c r="AW86" s="23"/>
      <c r="AX86" s="23"/>
      <c r="AY86" s="23"/>
      <c r="AZ86" s="23"/>
      <c r="BA86" s="22"/>
      <c r="BB86" s="22"/>
      <c r="BC86" s="22"/>
      <c r="BD86" s="22"/>
      <c r="BF86" s="21"/>
      <c r="BG86" s="21"/>
      <c r="BH86" s="21"/>
    </row>
    <row r="87" spans="1:60">
      <c r="AS87" s="23"/>
      <c r="AT87" s="23"/>
      <c r="AU87" s="23"/>
      <c r="AV87" s="23"/>
      <c r="AW87" s="23"/>
      <c r="AX87" s="23"/>
      <c r="AY87" s="23"/>
      <c r="AZ87" s="23"/>
      <c r="BA87" s="22"/>
      <c r="BB87" s="22"/>
      <c r="BC87" s="22"/>
      <c r="BD87" s="22"/>
      <c r="BF87" s="21"/>
      <c r="BG87" s="21"/>
      <c r="BH87" s="21"/>
    </row>
    <row r="88" spans="1:60">
      <c r="B88" s="1" t="s">
        <v>6</v>
      </c>
      <c r="H88" s="3">
        <f>Staffing!H127</f>
        <v>6</v>
      </c>
      <c r="I88" s="3">
        <f>Staffing!I127</f>
        <v>8</v>
      </c>
      <c r="J88" s="3">
        <f>Staffing!J127</f>
        <v>9</v>
      </c>
      <c r="K88" s="3">
        <f>Staffing!K127</f>
        <v>9</v>
      </c>
      <c r="L88" s="3">
        <f>Staffing!L127</f>
        <v>12</v>
      </c>
      <c r="M88" s="3">
        <f>Staffing!M127</f>
        <v>13</v>
      </c>
      <c r="N88" s="3">
        <f>Staffing!N127</f>
        <v>15</v>
      </c>
      <c r="O88" s="3">
        <f>Staffing!O127</f>
        <v>15</v>
      </c>
      <c r="P88" s="3">
        <f>Staffing!P127</f>
        <v>16</v>
      </c>
      <c r="Q88" s="3">
        <f>Staffing!Q127</f>
        <v>17</v>
      </c>
      <c r="R88" s="3">
        <f>Staffing!R127</f>
        <v>18</v>
      </c>
      <c r="S88" s="3">
        <f>Staffing!S127</f>
        <v>18</v>
      </c>
      <c r="T88" s="3">
        <f>Staffing!T127</f>
        <v>19</v>
      </c>
      <c r="U88" s="3">
        <f>Staffing!U127</f>
        <v>21</v>
      </c>
      <c r="V88" s="3">
        <f>Staffing!V127</f>
        <v>22</v>
      </c>
      <c r="W88" s="3">
        <f>Staffing!W127</f>
        <v>23</v>
      </c>
      <c r="X88" s="3">
        <f>Staffing!X127</f>
        <v>24</v>
      </c>
      <c r="Y88" s="3">
        <f>Staffing!Y127</f>
        <v>24</v>
      </c>
      <c r="Z88" s="3">
        <f>Staffing!Z127</f>
        <v>26</v>
      </c>
      <c r="AA88" s="3">
        <f>Staffing!AA127</f>
        <v>27</v>
      </c>
      <c r="AB88" s="3">
        <f>Staffing!AB127</f>
        <v>28</v>
      </c>
      <c r="AC88" s="3">
        <f>Staffing!AC127</f>
        <v>28</v>
      </c>
      <c r="AD88" s="3">
        <f>Staffing!AD127</f>
        <v>29</v>
      </c>
      <c r="AE88" s="3">
        <f>Staffing!AE127</f>
        <v>30</v>
      </c>
      <c r="AF88" s="3">
        <f>Staffing!AF127</f>
        <v>30</v>
      </c>
      <c r="AG88" s="3">
        <f>Staffing!AG127</f>
        <v>31</v>
      </c>
      <c r="AH88" s="3">
        <f>Staffing!AH127</f>
        <v>32</v>
      </c>
      <c r="AI88" s="3">
        <f>Staffing!AI127</f>
        <v>33</v>
      </c>
      <c r="AJ88" s="3">
        <f>Staffing!AJ127</f>
        <v>35</v>
      </c>
      <c r="AK88" s="3">
        <f>Staffing!AK127</f>
        <v>35</v>
      </c>
      <c r="AL88" s="3">
        <f>Staffing!AL127</f>
        <v>36</v>
      </c>
      <c r="AM88" s="3">
        <f>Staffing!AM127</f>
        <v>37</v>
      </c>
      <c r="AN88" s="3">
        <f>Staffing!AN127</f>
        <v>39</v>
      </c>
      <c r="AO88" s="3">
        <f>Staffing!AO127</f>
        <v>40</v>
      </c>
      <c r="AP88" s="3">
        <f>Staffing!AP127</f>
        <v>40</v>
      </c>
      <c r="AQ88" s="3">
        <f>Staffing!AQ127</f>
        <v>40</v>
      </c>
      <c r="AS88" s="28">
        <f>Staffing!AS127</f>
        <v>9</v>
      </c>
      <c r="AT88" s="28">
        <f>Staffing!AT127</f>
        <v>13</v>
      </c>
      <c r="AU88" s="28">
        <f>Staffing!AU127</f>
        <v>16</v>
      </c>
      <c r="AV88" s="28">
        <f>Staffing!AV127</f>
        <v>18</v>
      </c>
      <c r="AW88" s="28">
        <f>Staffing!AW127</f>
        <v>22</v>
      </c>
      <c r="AX88" s="28">
        <f>Staffing!AX127</f>
        <v>24</v>
      </c>
      <c r="AY88" s="28">
        <f>Staffing!AY127</f>
        <v>28</v>
      </c>
      <c r="AZ88" s="28">
        <f>Staffing!AZ127</f>
        <v>30</v>
      </c>
      <c r="BA88" s="28">
        <f>Staffing!BA127</f>
        <v>32</v>
      </c>
      <c r="BB88" s="28">
        <f>Staffing!BB127</f>
        <v>35</v>
      </c>
      <c r="BC88" s="28">
        <f>Staffing!BC127</f>
        <v>39</v>
      </c>
      <c r="BD88" s="28">
        <f>Staffing!BD127</f>
        <v>40</v>
      </c>
      <c r="BF88" s="27">
        <f>AV88</f>
        <v>18</v>
      </c>
      <c r="BG88" s="27">
        <f>AZ88</f>
        <v>30</v>
      </c>
      <c r="BH88" s="27">
        <f>BD88</f>
        <v>40</v>
      </c>
    </row>
    <row r="89" spans="1:60">
      <c r="B89" s="1" t="s">
        <v>5</v>
      </c>
      <c r="H89" s="26">
        <f t="shared" ref="H89:AQ89" si="72">IF(ISNUMBER(H8/H88),H8/H88,"n/a ")</f>
        <v>0</v>
      </c>
      <c r="I89" s="26">
        <f t="shared" si="72"/>
        <v>0</v>
      </c>
      <c r="J89" s="26">
        <f t="shared" si="72"/>
        <v>925.92592592592598</v>
      </c>
      <c r="K89" s="26">
        <f t="shared" si="72"/>
        <v>925.92592592592598</v>
      </c>
      <c r="L89" s="26">
        <f t="shared" si="72"/>
        <v>1388.8888888888889</v>
      </c>
      <c r="M89" s="26">
        <f t="shared" si="72"/>
        <v>1282.0512820512822</v>
      </c>
      <c r="N89" s="26">
        <f t="shared" si="72"/>
        <v>1666.6666666666667</v>
      </c>
      <c r="O89" s="26">
        <f t="shared" si="72"/>
        <v>1666.6666666666667</v>
      </c>
      <c r="P89" s="26">
        <f t="shared" si="72"/>
        <v>1562.5</v>
      </c>
      <c r="Q89" s="26">
        <f t="shared" si="72"/>
        <v>2450.9803921568628</v>
      </c>
      <c r="R89" s="26">
        <f t="shared" si="72"/>
        <v>3240.7407407407409</v>
      </c>
      <c r="S89" s="26">
        <f t="shared" si="72"/>
        <v>3240.7407407407409</v>
      </c>
      <c r="T89" s="26">
        <f t="shared" si="72"/>
        <v>3947.3684210526317</v>
      </c>
      <c r="U89" s="26">
        <f t="shared" si="72"/>
        <v>3571.4285714285716</v>
      </c>
      <c r="V89" s="26">
        <f t="shared" si="72"/>
        <v>3787.8787878787875</v>
      </c>
      <c r="W89" s="26">
        <f t="shared" si="72"/>
        <v>4347.826086956522</v>
      </c>
      <c r="X89" s="26">
        <f t="shared" si="72"/>
        <v>4513.8888888888887</v>
      </c>
      <c r="Y89" s="26">
        <f t="shared" si="72"/>
        <v>5208.333333333333</v>
      </c>
      <c r="Z89" s="26">
        <f t="shared" si="72"/>
        <v>5448.7179487179483</v>
      </c>
      <c r="AA89" s="26">
        <f t="shared" si="72"/>
        <v>5864.1975308641977</v>
      </c>
      <c r="AB89" s="26">
        <f t="shared" si="72"/>
        <v>6547.6190476190477</v>
      </c>
      <c r="AC89" s="26">
        <f t="shared" si="72"/>
        <v>7142.8571428571431</v>
      </c>
      <c r="AD89" s="26">
        <f t="shared" si="72"/>
        <v>7758.6206896551721</v>
      </c>
      <c r="AE89" s="26">
        <f t="shared" si="72"/>
        <v>8055.5555555555557</v>
      </c>
      <c r="AF89" s="26">
        <f t="shared" si="72"/>
        <v>8888.8888888888887</v>
      </c>
      <c r="AG89" s="26">
        <f t="shared" si="72"/>
        <v>9408.6021505376357</v>
      </c>
      <c r="AH89" s="26">
        <f t="shared" si="72"/>
        <v>10156.25</v>
      </c>
      <c r="AI89" s="26">
        <f t="shared" si="72"/>
        <v>10606.060606060606</v>
      </c>
      <c r="AJ89" s="26">
        <f t="shared" si="72"/>
        <v>10952.380952380952</v>
      </c>
      <c r="AK89" s="26">
        <f t="shared" si="72"/>
        <v>11666.666666666666</v>
      </c>
      <c r="AL89" s="26">
        <f t="shared" si="72"/>
        <v>12037.037037037036</v>
      </c>
      <c r="AM89" s="26">
        <f t="shared" si="72"/>
        <v>12837.837837837838</v>
      </c>
      <c r="AN89" s="26">
        <f t="shared" si="72"/>
        <v>13034.188034188033</v>
      </c>
      <c r="AO89" s="26">
        <f t="shared" si="72"/>
        <v>13541.666666666666</v>
      </c>
      <c r="AP89" s="26">
        <f t="shared" si="72"/>
        <v>14375</v>
      </c>
      <c r="AQ89" s="26">
        <f t="shared" si="72"/>
        <v>15416.666666666666</v>
      </c>
      <c r="AS89" s="25">
        <f>SUM(H89:J89)/AS88</f>
        <v>102.88065843621399</v>
      </c>
      <c r="AT89" s="25">
        <f>SUM(K89:M89)/AT88</f>
        <v>276.68200745123823</v>
      </c>
      <c r="AU89" s="25">
        <f>SUM(N89:P89)/AU88</f>
        <v>305.98958333333337</v>
      </c>
      <c r="AV89" s="25">
        <f>SUM(Q89:S89)/AV88</f>
        <v>496.24788186879698</v>
      </c>
      <c r="AW89" s="25">
        <f>SUM(T89:V89)/AW88</f>
        <v>513.93980819818137</v>
      </c>
      <c r="AX89" s="25">
        <f>SUM(W89:Y89)/AX88</f>
        <v>586.25201288244762</v>
      </c>
      <c r="AY89" s="25">
        <f>SUM(Z89:AB89)/AY88</f>
        <v>637.87623311432822</v>
      </c>
      <c r="AZ89" s="25">
        <f>SUM(AC89:AE89)/AZ88</f>
        <v>765.23444626892899</v>
      </c>
      <c r="BA89" s="25">
        <f>SUM(AF89:AH89)/BA88</f>
        <v>889.17940748207889</v>
      </c>
      <c r="BB89" s="25">
        <f>SUM(AI89:AK89)/BB88</f>
        <v>949.2888064316636</v>
      </c>
      <c r="BC89" s="25">
        <f>SUM(AL89:AN89)/BC88</f>
        <v>972.02725407853609</v>
      </c>
      <c r="BD89" s="25">
        <f>SUM(AO89:AQ89)/BD88</f>
        <v>1083.3333333333333</v>
      </c>
      <c r="BF89" s="27">
        <f>SUM(H89:S89)/BF88</f>
        <v>1019.5048460979835</v>
      </c>
      <c r="BG89" s="27">
        <f>SUM(T89:AE89)/BG88</f>
        <v>2206.4764001602603</v>
      </c>
      <c r="BH89" s="27">
        <f>SUM(AF89:AQ89)/BH88</f>
        <v>3573.0311376732752</v>
      </c>
    </row>
    <row r="90" spans="1:60">
      <c r="B90" s="1" t="s">
        <v>4</v>
      </c>
      <c r="H90" s="26">
        <f t="shared" ref="H90:AQ90" si="73">IF(ISNUMBER(H18/H88),H18/H88,"n/a ")</f>
        <v>22711.458333333332</v>
      </c>
      <c r="I90" s="26">
        <f t="shared" si="73"/>
        <v>17922.890625</v>
      </c>
      <c r="J90" s="26">
        <f t="shared" si="73"/>
        <v>20541.458333333332</v>
      </c>
      <c r="K90" s="26">
        <f t="shared" si="73"/>
        <v>17985.902777777777</v>
      </c>
      <c r="L90" s="26">
        <f t="shared" si="73"/>
        <v>16703.072916666668</v>
      </c>
      <c r="M90" s="26">
        <f t="shared" si="73"/>
        <v>17284.759615384617</v>
      </c>
      <c r="N90" s="26">
        <f t="shared" si="73"/>
        <v>15586.416666666666</v>
      </c>
      <c r="O90" s="26">
        <f t="shared" si="73"/>
        <v>14486.416666666666</v>
      </c>
      <c r="P90" s="26">
        <f t="shared" si="73"/>
        <v>15865.15625</v>
      </c>
      <c r="Q90" s="26">
        <f t="shared" si="73"/>
        <v>15231.176470588236</v>
      </c>
      <c r="R90" s="26">
        <f t="shared" si="73"/>
        <v>15126.319444444445</v>
      </c>
      <c r="S90" s="26">
        <f t="shared" si="73"/>
        <v>15015.208333333334</v>
      </c>
      <c r="T90" s="26">
        <f t="shared" si="73"/>
        <v>16119.305921052632</v>
      </c>
      <c r="U90" s="26">
        <f t="shared" si="73"/>
        <v>14352.440178571429</v>
      </c>
      <c r="V90" s="26">
        <f t="shared" si="73"/>
        <v>15267.713352272725</v>
      </c>
      <c r="W90" s="26">
        <f t="shared" si="73"/>
        <v>15117.622554347825</v>
      </c>
      <c r="X90" s="26">
        <f t="shared" si="73"/>
        <v>14059.457552083333</v>
      </c>
      <c r="Y90" s="26">
        <f t="shared" si="73"/>
        <v>15365.95546875</v>
      </c>
      <c r="Z90" s="26">
        <f t="shared" si="73"/>
        <v>14263.260096153848</v>
      </c>
      <c r="AA90" s="26">
        <f t="shared" si="73"/>
        <v>13829.296759259261</v>
      </c>
      <c r="AB90" s="26">
        <f t="shared" si="73"/>
        <v>14898.032142857144</v>
      </c>
      <c r="AC90" s="26">
        <f t="shared" si="73"/>
        <v>13551.483035714287</v>
      </c>
      <c r="AD90" s="26">
        <f t="shared" si="73"/>
        <v>13989.261637931035</v>
      </c>
      <c r="AE90" s="26">
        <f t="shared" si="73"/>
        <v>14201.077916666667</v>
      </c>
      <c r="AF90" s="26">
        <f t="shared" si="73"/>
        <v>14112.942916666665</v>
      </c>
      <c r="AG90" s="26">
        <f t="shared" si="73"/>
        <v>13772.593145161289</v>
      </c>
      <c r="AH90" s="26">
        <f t="shared" si="73"/>
        <v>14677.683203124998</v>
      </c>
      <c r="AI90" s="26">
        <f t="shared" si="73"/>
        <v>14036.578219696967</v>
      </c>
      <c r="AJ90" s="26">
        <f t="shared" si="73"/>
        <v>13939.508392857142</v>
      </c>
      <c r="AK90" s="26">
        <f t="shared" si="73"/>
        <v>14053.794107142856</v>
      </c>
      <c r="AL90" s="26">
        <f t="shared" si="73"/>
        <v>13455.268229166666</v>
      </c>
      <c r="AM90" s="26">
        <f t="shared" si="73"/>
        <v>13775.872804054054</v>
      </c>
      <c r="AN90" s="26">
        <f t="shared" si="73"/>
        <v>14071.05592948718</v>
      </c>
      <c r="AO90" s="26">
        <f t="shared" si="73"/>
        <v>13172.59203125</v>
      </c>
      <c r="AP90" s="26">
        <f t="shared" si="73"/>
        <v>13104.266093749999</v>
      </c>
      <c r="AQ90" s="26">
        <f t="shared" si="73"/>
        <v>13982.973906249998</v>
      </c>
      <c r="AS90" s="25">
        <f>SUM(H90:J90)/AS88</f>
        <v>6797.3119212962956</v>
      </c>
      <c r="AT90" s="25">
        <f>SUM(K90:M90)/AS88</f>
        <v>5774.8594788698956</v>
      </c>
      <c r="AU90" s="25">
        <f>SUM(N90:P90)/AS88</f>
        <v>5104.2210648148139</v>
      </c>
      <c r="AV90" s="25">
        <f>SUM(Q90:S90)/AS88</f>
        <v>5041.4115831517802</v>
      </c>
      <c r="AW90" s="25">
        <f>SUM(T90:V90)/AS88</f>
        <v>5082.1621613218649</v>
      </c>
      <c r="AX90" s="25">
        <f>SUM(W90:Y90)/AS88</f>
        <v>4949.2261750201287</v>
      </c>
      <c r="AY90" s="25">
        <f>SUM(Z90:AB90)/AS88</f>
        <v>4776.732110918917</v>
      </c>
      <c r="AZ90" s="25">
        <f>SUM(AC90:AE90)/AS88</f>
        <v>4637.9802878124428</v>
      </c>
      <c r="BA90" s="25">
        <f>SUM(AF90:AH90)/BA88</f>
        <v>1330.1006020297796</v>
      </c>
      <c r="BB90" s="25">
        <f>SUM(AI90:AK90)/BB88</f>
        <v>1200.8537348484847</v>
      </c>
      <c r="BC90" s="25">
        <f>SUM(AL90:AN90)/BC88</f>
        <v>1059.0306913514846</v>
      </c>
      <c r="BD90" s="25">
        <f>SUM(AO90:AQ90)/BD88</f>
        <v>1006.49580078125</v>
      </c>
      <c r="BF90" s="24">
        <f>SUM(AS90:AV90)</f>
        <v>22717.804048132788</v>
      </c>
      <c r="BG90" s="24">
        <f>SUM(AW90:AZ90)</f>
        <v>19446.100735073353</v>
      </c>
      <c r="BH90" s="24">
        <f>SUM(BA90:BD90)</f>
        <v>4596.4808290109986</v>
      </c>
    </row>
    <row r="91" spans="1:60">
      <c r="B91" s="1" t="s">
        <v>3</v>
      </c>
      <c r="H91" s="20">
        <f t="shared" ref="H91:AQ91" si="74">SUM(H18,H9)</f>
        <v>136268.75</v>
      </c>
      <c r="I91" s="20">
        <f t="shared" si="74"/>
        <v>143383.125</v>
      </c>
      <c r="J91" s="20">
        <f t="shared" si="74"/>
        <v>188373.125</v>
      </c>
      <c r="K91" s="20">
        <f t="shared" si="74"/>
        <v>162373.125</v>
      </c>
      <c r="L91" s="20">
        <f t="shared" si="74"/>
        <v>204436.875</v>
      </c>
      <c r="M91" s="20">
        <f t="shared" si="74"/>
        <v>225701.875</v>
      </c>
      <c r="N91" s="20">
        <f t="shared" si="74"/>
        <v>238296.25</v>
      </c>
      <c r="O91" s="20">
        <f t="shared" si="74"/>
        <v>218796.25</v>
      </c>
      <c r="P91" s="20">
        <f t="shared" si="74"/>
        <v>255342.5</v>
      </c>
      <c r="Q91" s="20">
        <f t="shared" si="74"/>
        <v>267430</v>
      </c>
      <c r="R91" s="20">
        <f t="shared" si="74"/>
        <v>281773.75</v>
      </c>
      <c r="S91" s="20">
        <f t="shared" si="74"/>
        <v>273773.75</v>
      </c>
      <c r="T91" s="20">
        <f t="shared" si="74"/>
        <v>316766.8125</v>
      </c>
      <c r="U91" s="20">
        <f t="shared" si="74"/>
        <v>305901.24375000002</v>
      </c>
      <c r="V91" s="20">
        <f t="shared" si="74"/>
        <v>343889.69374999998</v>
      </c>
      <c r="W91" s="20">
        <f t="shared" si="74"/>
        <v>359705.31874999998</v>
      </c>
      <c r="X91" s="20">
        <f t="shared" si="74"/>
        <v>346926.98125000001</v>
      </c>
      <c r="Y91" s="20">
        <f t="shared" si="74"/>
        <v>382282.93125000002</v>
      </c>
      <c r="Z91" s="20">
        <f t="shared" si="74"/>
        <v>385344.76250000007</v>
      </c>
      <c r="AA91" s="20">
        <f t="shared" si="74"/>
        <v>388891.01250000007</v>
      </c>
      <c r="AB91" s="20">
        <f t="shared" si="74"/>
        <v>437144.9</v>
      </c>
      <c r="AC91" s="20">
        <f t="shared" si="74"/>
        <v>397441.52500000002</v>
      </c>
      <c r="AD91" s="20">
        <f t="shared" si="74"/>
        <v>428188.58750000002</v>
      </c>
      <c r="AE91" s="20">
        <f t="shared" si="74"/>
        <v>446532.33750000002</v>
      </c>
      <c r="AF91" s="20">
        <f t="shared" si="74"/>
        <v>448388.28749999998</v>
      </c>
      <c r="AG91" s="20">
        <f t="shared" si="74"/>
        <v>453450.38749999995</v>
      </c>
      <c r="AH91" s="20">
        <f t="shared" si="74"/>
        <v>501185.86249999993</v>
      </c>
      <c r="AI91" s="20">
        <f t="shared" si="74"/>
        <v>493207.08124999993</v>
      </c>
      <c r="AJ91" s="20">
        <f t="shared" si="74"/>
        <v>522882.79374999995</v>
      </c>
      <c r="AK91" s="20">
        <f t="shared" si="74"/>
        <v>525382.79374999995</v>
      </c>
      <c r="AL91" s="20">
        <f t="shared" si="74"/>
        <v>519389.65625</v>
      </c>
      <c r="AM91" s="20">
        <f t="shared" si="74"/>
        <v>553207.29374999995</v>
      </c>
      <c r="AN91" s="20">
        <f t="shared" si="74"/>
        <v>591271.18125000002</v>
      </c>
      <c r="AO91" s="20">
        <f t="shared" si="74"/>
        <v>571403.68125000002</v>
      </c>
      <c r="AP91" s="20">
        <f t="shared" si="74"/>
        <v>570670.64374999993</v>
      </c>
      <c r="AQ91" s="20">
        <f t="shared" si="74"/>
        <v>611318.95624999993</v>
      </c>
      <c r="AS91" s="19">
        <f>SUM(H91:J91)</f>
        <v>468025</v>
      </c>
      <c r="AT91" s="19">
        <f>SUM(K91:M91)</f>
        <v>592511.875</v>
      </c>
      <c r="AU91" s="19">
        <f>SUM(N91:P91)</f>
        <v>712435</v>
      </c>
      <c r="AV91" s="19">
        <f>SUM(Q91:S91)</f>
        <v>822977.5</v>
      </c>
      <c r="AW91" s="19">
        <f>SUM(T91:V91)</f>
        <v>966557.75</v>
      </c>
      <c r="AX91" s="19">
        <f>SUM(W91:Y91)</f>
        <v>1088915.2312500002</v>
      </c>
      <c r="AY91" s="19">
        <f>SUM(Z91:AB91)</f>
        <v>1211380.6750000003</v>
      </c>
      <c r="AZ91" s="19">
        <f>SUM(AC91:AE91)</f>
        <v>1272162.4500000002</v>
      </c>
      <c r="BA91" s="18">
        <f>SUM(AF91:AH91)</f>
        <v>1403024.5374999999</v>
      </c>
      <c r="BB91" s="18">
        <f>SUM(AI91:AK91)</f>
        <v>1541472.6687499997</v>
      </c>
      <c r="BC91" s="18">
        <f>SUM(AL91:AN91)</f>
        <v>1663868.1312500001</v>
      </c>
      <c r="BD91" s="18">
        <f>SUM(AO91:AQ91)</f>
        <v>1753393.28125</v>
      </c>
      <c r="BF91" s="18">
        <f>SUM(AS91:AV91)</f>
        <v>2595949.375</v>
      </c>
      <c r="BG91" s="18">
        <f>SUM(AW91:AZ91)</f>
        <v>4539016.1062500011</v>
      </c>
      <c r="BH91" s="18">
        <f>SUM(BA91:BD91)</f>
        <v>6361758.6187500004</v>
      </c>
    </row>
    <row r="92" spans="1:60">
      <c r="AS92" s="23"/>
      <c r="AT92" s="23"/>
      <c r="AU92" s="23"/>
      <c r="AV92" s="23"/>
      <c r="AW92" s="23"/>
      <c r="AX92" s="23"/>
      <c r="AY92" s="23"/>
      <c r="AZ92" s="23"/>
      <c r="BA92" s="22"/>
      <c r="BB92" s="22"/>
      <c r="BC92" s="22"/>
      <c r="BD92" s="22"/>
      <c r="BF92" s="21"/>
      <c r="BG92" s="21"/>
      <c r="BH92" s="21"/>
    </row>
    <row r="93" spans="1:60">
      <c r="B93" s="1" t="s">
        <v>2</v>
      </c>
      <c r="H93" s="20">
        <f>Staffing!H117</f>
        <v>64268.75</v>
      </c>
      <c r="I93" s="20">
        <f>Staffing!I117</f>
        <v>80583.125000000015</v>
      </c>
      <c r="J93" s="20">
        <f>Staffing!J117</f>
        <v>92448.125000000015</v>
      </c>
      <c r="K93" s="20">
        <f>Staffing!K117</f>
        <v>92448.125000000015</v>
      </c>
      <c r="L93" s="20">
        <f>Staffing!L117</f>
        <v>113211.87500000001</v>
      </c>
      <c r="M93" s="20">
        <f>Staffing!M117</f>
        <v>125076.875</v>
      </c>
      <c r="N93" s="20">
        <f>Staffing!N117</f>
        <v>145346.25</v>
      </c>
      <c r="O93" s="20">
        <f>Staffing!O117</f>
        <v>145346.25</v>
      </c>
      <c r="P93" s="20">
        <f>Staffing!P117</f>
        <v>152267.5</v>
      </c>
      <c r="Q93" s="20">
        <f>Staffing!Q117</f>
        <v>162155</v>
      </c>
      <c r="R93" s="20">
        <f>Staffing!R117</f>
        <v>167098.75000000003</v>
      </c>
      <c r="S93" s="20">
        <f>Staffing!S117</f>
        <v>167098.75000000003</v>
      </c>
      <c r="T93" s="20">
        <f>Staffing!T117</f>
        <v>180891.81250000003</v>
      </c>
      <c r="U93" s="20">
        <f>Staffing!U117</f>
        <v>197201.24375000002</v>
      </c>
      <c r="V93" s="20">
        <f>Staffing!V117</f>
        <v>203489.69375000001</v>
      </c>
      <c r="W93" s="20">
        <f>Staffing!W117</f>
        <v>210905.31875000001</v>
      </c>
      <c r="X93" s="20">
        <f>Staffing!X117</f>
        <v>220426.98125000001</v>
      </c>
      <c r="Y93" s="20">
        <f>Staffing!Y117</f>
        <v>220782.93125000002</v>
      </c>
      <c r="Z93" s="20">
        <f>Staffing!Z117</f>
        <v>234244.76250000001</v>
      </c>
      <c r="AA93" s="20">
        <f>Staffing!AA117</f>
        <v>241166.01250000004</v>
      </c>
      <c r="AB93" s="20">
        <f>Staffing!AB117</f>
        <v>248294.90000000002</v>
      </c>
      <c r="AC93" s="20">
        <f>Staffing!AC117</f>
        <v>248591.52500000002</v>
      </c>
      <c r="AD93" s="20">
        <f>Staffing!AD117</f>
        <v>257638.58750000002</v>
      </c>
      <c r="AE93" s="20">
        <f>Staffing!AE117</f>
        <v>262582.33750000002</v>
      </c>
      <c r="AF93" s="20">
        <f>Staffing!AF117</f>
        <v>262938.28750000003</v>
      </c>
      <c r="AG93" s="20">
        <f>Staffing!AG117</f>
        <v>273300.38750000001</v>
      </c>
      <c r="AH93" s="20">
        <f>Staffing!AH117</f>
        <v>279410.86249999999</v>
      </c>
      <c r="AI93" s="20">
        <f>Staffing!AI117</f>
        <v>288532.08125000005</v>
      </c>
      <c r="AJ93" s="20">
        <f>Staffing!AJ117</f>
        <v>305607.79374999995</v>
      </c>
      <c r="AK93" s="20">
        <f>Staffing!AK117</f>
        <v>305607.79374999995</v>
      </c>
      <c r="AL93" s="20">
        <f>Staffing!AL117</f>
        <v>312914.65625000006</v>
      </c>
      <c r="AM93" s="20">
        <f>Staffing!AM117</f>
        <v>321032.29374999995</v>
      </c>
      <c r="AN93" s="20">
        <f>Staffing!AN117</f>
        <v>336071.18124999997</v>
      </c>
      <c r="AO93" s="20">
        <f>Staffing!AO117</f>
        <v>342003.68124999997</v>
      </c>
      <c r="AP93" s="20">
        <f>Staffing!AP117</f>
        <v>342270.64374999993</v>
      </c>
      <c r="AQ93" s="20">
        <f>Staffing!AQ117</f>
        <v>342418.95624999993</v>
      </c>
      <c r="AR93" s="17"/>
      <c r="AS93" s="19">
        <f>SUM(H93:J93)</f>
        <v>237300</v>
      </c>
      <c r="AT93" s="19">
        <f>SUM(K93:M93)</f>
        <v>330736.875</v>
      </c>
      <c r="AU93" s="19">
        <f>SUM(N93:P93)</f>
        <v>442960</v>
      </c>
      <c r="AV93" s="19">
        <f>SUM(Q93:S93)</f>
        <v>496352.5</v>
      </c>
      <c r="AW93" s="19">
        <f>SUM(T93:V93)</f>
        <v>581582.75</v>
      </c>
      <c r="AX93" s="19">
        <f>SUM(W93:Y93)</f>
        <v>652115.23125000007</v>
      </c>
      <c r="AY93" s="19">
        <f>SUM(Z93:AB93)</f>
        <v>723705.67500000005</v>
      </c>
      <c r="AZ93" s="19">
        <f>SUM(AC93:AE93)</f>
        <v>768812.45000000007</v>
      </c>
      <c r="BA93" s="18">
        <f>SUM(AF93:AH93)</f>
        <v>815649.53750000009</v>
      </c>
      <c r="BB93" s="18">
        <f>SUM(AI93:AK93)</f>
        <v>899747.66874999995</v>
      </c>
      <c r="BC93" s="18">
        <f>SUM(AL93:AN93)</f>
        <v>970018.13124999986</v>
      </c>
      <c r="BD93" s="18">
        <f>SUM(AO93:AQ93)</f>
        <v>1026693.2812499999</v>
      </c>
      <c r="BE93" s="17"/>
      <c r="BF93" s="16">
        <f>SUM(AS93:AV93)</f>
        <v>1507349.375</v>
      </c>
      <c r="BG93" s="16">
        <f>SUM(AW93:AZ93)</f>
        <v>2726216.1062500002</v>
      </c>
      <c r="BH93" s="16">
        <f>SUM(BA93:BD93)</f>
        <v>3712108.6187499999</v>
      </c>
    </row>
    <row r="94" spans="1:60">
      <c r="B94" s="1" t="s">
        <v>1</v>
      </c>
      <c r="H94" s="15">
        <f t="shared" ref="H94:AQ94" si="75">H93/H18</f>
        <v>0.47163234417282024</v>
      </c>
      <c r="I94" s="15">
        <f t="shared" si="75"/>
        <v>0.5620126148038691</v>
      </c>
      <c r="J94" s="15">
        <f t="shared" si="75"/>
        <v>0.500062542892592</v>
      </c>
      <c r="K94" s="15">
        <f t="shared" si="75"/>
        <v>0.57111472333656388</v>
      </c>
      <c r="L94" s="15">
        <f t="shared" si="75"/>
        <v>0.56482558411469952</v>
      </c>
      <c r="M94" s="15">
        <f t="shared" si="75"/>
        <v>0.55663476328357298</v>
      </c>
      <c r="N94" s="15">
        <f t="shared" si="75"/>
        <v>0.62167913300576894</v>
      </c>
      <c r="O94" s="15">
        <f t="shared" si="75"/>
        <v>0.66888522006247231</v>
      </c>
      <c r="P94" s="15">
        <f t="shared" si="75"/>
        <v>0.59985030087554292</v>
      </c>
      <c r="Q94" s="15">
        <f t="shared" si="75"/>
        <v>0.62625033792917006</v>
      </c>
      <c r="R94" s="15">
        <f t="shared" si="75"/>
        <v>0.61371597519041055</v>
      </c>
      <c r="S94" s="15">
        <f t="shared" si="75"/>
        <v>0.61825741493578279</v>
      </c>
      <c r="T94" s="15">
        <f t="shared" si="75"/>
        <v>0.59063471821648983</v>
      </c>
      <c r="U94" s="15">
        <f t="shared" si="75"/>
        <v>0.65428145317665098</v>
      </c>
      <c r="V94" s="15">
        <f t="shared" si="75"/>
        <v>0.60582297562680132</v>
      </c>
      <c r="W94" s="15">
        <f t="shared" si="75"/>
        <v>0.60656339542979743</v>
      </c>
      <c r="X94" s="15">
        <f t="shared" si="75"/>
        <v>0.65325831512769694</v>
      </c>
      <c r="Y94" s="15">
        <f t="shared" si="75"/>
        <v>0.59867990772146129</v>
      </c>
      <c r="Z94" s="15">
        <f t="shared" si="75"/>
        <v>0.63165180201243898</v>
      </c>
      <c r="AA94" s="15">
        <f t="shared" si="75"/>
        <v>0.64588060351345489</v>
      </c>
      <c r="AB94" s="15">
        <f t="shared" si="75"/>
        <v>0.59522458503028564</v>
      </c>
      <c r="AC94" s="15">
        <f t="shared" si="75"/>
        <v>0.65515108026197189</v>
      </c>
      <c r="AD94" s="15">
        <f t="shared" si="75"/>
        <v>0.63506491293645284</v>
      </c>
      <c r="AE94" s="15">
        <f t="shared" si="75"/>
        <v>0.616343677197978</v>
      </c>
      <c r="AF94" s="15">
        <f t="shared" si="75"/>
        <v>0.62103344675069705</v>
      </c>
      <c r="AG94" s="15">
        <f t="shared" si="75"/>
        <v>0.64012212074640651</v>
      </c>
      <c r="AH94" s="15">
        <f t="shared" si="75"/>
        <v>0.59488880719717219</v>
      </c>
      <c r="AI94" s="15">
        <f t="shared" si="75"/>
        <v>0.62290084268870427</v>
      </c>
      <c r="AJ94" s="15">
        <f t="shared" si="75"/>
        <v>0.62639592472818162</v>
      </c>
      <c r="AK94" s="15">
        <f t="shared" si="75"/>
        <v>0.62130206145272382</v>
      </c>
      <c r="AL94" s="15">
        <f t="shared" si="75"/>
        <v>0.64599780819535213</v>
      </c>
      <c r="AM94" s="15">
        <f t="shared" si="75"/>
        <v>0.62983657029530193</v>
      </c>
      <c r="AN94" s="15">
        <f t="shared" si="75"/>
        <v>0.61240676029031171</v>
      </c>
      <c r="AO94" s="15">
        <f t="shared" si="75"/>
        <v>0.64908197346172924</v>
      </c>
      <c r="AP94" s="15">
        <f t="shared" si="75"/>
        <v>0.65297560599987337</v>
      </c>
      <c r="AQ94" s="15">
        <f t="shared" si="75"/>
        <v>0.61220695709256134</v>
      </c>
      <c r="AR94" s="14"/>
      <c r="AS94" s="13">
        <f t="shared" ref="AS94:BD94" si="76">AS93/AS18</f>
        <v>0.51084441095742961</v>
      </c>
      <c r="AT94" s="13">
        <f t="shared" si="76"/>
        <v>0.56342450482794748</v>
      </c>
      <c r="AU94" s="13">
        <f t="shared" si="76"/>
        <v>0.62836999155950546</v>
      </c>
      <c r="AV94" s="13">
        <f t="shared" si="76"/>
        <v>0.61929686110963811</v>
      </c>
      <c r="AW94" s="13">
        <f t="shared" si="76"/>
        <v>0.61637218283671558</v>
      </c>
      <c r="AX94" s="13">
        <f t="shared" si="76"/>
        <v>0.61875491682244343</v>
      </c>
      <c r="AY94" s="13">
        <f t="shared" si="76"/>
        <v>0.62314251526528963</v>
      </c>
      <c r="AZ94" s="13">
        <f t="shared" si="76"/>
        <v>0.63477236269998294</v>
      </c>
      <c r="BA94" s="13">
        <f t="shared" si="76"/>
        <v>0.61790483004563101</v>
      </c>
      <c r="BB94" s="13">
        <f t="shared" si="76"/>
        <v>0.6235375681297014</v>
      </c>
      <c r="BC94" s="13">
        <f t="shared" si="76"/>
        <v>0.62871097769328543</v>
      </c>
      <c r="BD94" s="13">
        <f t="shared" si="76"/>
        <v>0.6375419552502557</v>
      </c>
      <c r="BE94" s="12"/>
      <c r="BF94" s="11">
        <f>BF93/BF18</f>
        <v>0.58928037815447387</v>
      </c>
      <c r="BG94" s="11">
        <f>BG93/BG18</f>
        <v>0.6238457799619922</v>
      </c>
      <c r="BH94" s="11">
        <f>BH93/BH18</f>
        <v>0.62744191185041576</v>
      </c>
    </row>
    <row r="95" spans="1:60" ht="5.25" customHeight="1" thickBot="1">
      <c r="A95" s="1" t="s">
        <v>0</v>
      </c>
      <c r="B95" s="7"/>
      <c r="C95" s="7"/>
      <c r="D95" s="7"/>
      <c r="E95" s="7"/>
      <c r="F95" s="10"/>
      <c r="G95" s="7"/>
      <c r="H95" s="9"/>
      <c r="I95" s="7"/>
      <c r="J95" s="7"/>
      <c r="K95" s="8"/>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S95" s="6"/>
      <c r="AT95" s="6"/>
      <c r="AU95" s="6"/>
      <c r="AV95" s="6"/>
      <c r="AW95" s="6"/>
      <c r="AX95" s="6"/>
      <c r="AY95" s="6"/>
      <c r="AZ95" s="6"/>
      <c r="BA95" s="6"/>
      <c r="BB95" s="6"/>
      <c r="BC95" s="6"/>
      <c r="BD95" s="6"/>
      <c r="BF95" s="6"/>
      <c r="BG95" s="6"/>
      <c r="BH95" s="6"/>
    </row>
    <row r="96" spans="1:60" ht="13.5" thickTop="1">
      <c r="H96" s="5"/>
    </row>
    <row r="149" spans="8:8">
      <c r="H149" s="5"/>
    </row>
    <row r="150" spans="8:8">
      <c r="H150" s="5"/>
    </row>
    <row r="151" spans="8:8">
      <c r="H151" s="5"/>
    </row>
    <row r="152" spans="8:8">
      <c r="H152" s="5"/>
    </row>
    <row r="153" spans="8:8">
      <c r="H153" s="5"/>
    </row>
    <row r="154" spans="8:8">
      <c r="H154" s="5"/>
    </row>
    <row r="155" spans="8:8">
      <c r="H155" s="5"/>
    </row>
    <row r="156" spans="8:8">
      <c r="H156" s="5"/>
    </row>
    <row r="157" spans="8:8">
      <c r="H157" s="5"/>
    </row>
    <row r="158" spans="8:8">
      <c r="H158" s="5"/>
    </row>
    <row r="159" spans="8:8">
      <c r="H159" s="5"/>
    </row>
    <row r="160" spans="8:8">
      <c r="H160" s="5"/>
    </row>
    <row r="161" spans="8:8">
      <c r="H161" s="5"/>
    </row>
    <row r="162" spans="8:8">
      <c r="H162" s="5"/>
    </row>
    <row r="163" spans="8:8">
      <c r="H163" s="5"/>
    </row>
    <row r="164" spans="8:8">
      <c r="H164" s="5"/>
    </row>
    <row r="165" spans="8:8">
      <c r="H165" s="5"/>
    </row>
    <row r="166" spans="8:8">
      <c r="H166" s="5"/>
    </row>
    <row r="167" spans="8:8">
      <c r="H167" s="5"/>
    </row>
    <row r="168" spans="8:8">
      <c r="H168" s="5"/>
    </row>
    <row r="169" spans="8:8">
      <c r="H169" s="5"/>
    </row>
    <row r="170" spans="8:8">
      <c r="H170" s="5"/>
    </row>
    <row r="171" spans="8:8">
      <c r="H171" s="5"/>
    </row>
    <row r="172" spans="8:8">
      <c r="H172" s="5"/>
    </row>
    <row r="173" spans="8:8">
      <c r="H173" s="5"/>
    </row>
    <row r="174" spans="8:8">
      <c r="H174" s="5"/>
    </row>
    <row r="175" spans="8:8">
      <c r="H175" s="5"/>
    </row>
    <row r="176" spans="8:8">
      <c r="H176" s="5"/>
    </row>
    <row r="177" spans="8:8">
      <c r="H177" s="5"/>
    </row>
    <row r="178" spans="8:8">
      <c r="H178" s="5"/>
    </row>
    <row r="179" spans="8:8">
      <c r="H179" s="5"/>
    </row>
    <row r="180" spans="8:8">
      <c r="H180" s="5"/>
    </row>
    <row r="181" spans="8:8">
      <c r="H181" s="5"/>
    </row>
    <row r="182" spans="8:8">
      <c r="H182" s="5"/>
    </row>
    <row r="183" spans="8:8">
      <c r="H183" s="5"/>
    </row>
    <row r="184" spans="8:8">
      <c r="H184" s="5"/>
    </row>
  </sheetData>
  <mergeCells count="3">
    <mergeCell ref="B2:D2"/>
    <mergeCell ref="AS2:BD2"/>
    <mergeCell ref="BF2:BH2"/>
  </mergeCells>
  <dataValidations count="2">
    <dataValidation type="date" operator="greaterThan" allowBlank="1" showInputMessage="1" showErrorMessage="1" sqref="H4" xr:uid="{00000000-0002-0000-0100-000000000000}">
      <formula1>40179</formula1>
    </dataValidation>
    <dataValidation type="list" allowBlank="1" showInputMessage="1" showErrorMessage="1" sqref="D4" xr:uid="{00000000-0002-0000-0100-000001000000}">
      <formula1>$BK$2:$BK$4</formula1>
    </dataValidation>
  </dataValidations>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9" max="1048575" man="1"/>
    <brk id="44" max="39"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pageSetUpPr autoPageBreaks="0"/>
  </sheetPr>
  <dimension ref="A1:CE193"/>
  <sheetViews>
    <sheetView showGridLines="0" zoomScale="90" zoomScaleNormal="90" workbookViewId="0">
      <pane xSplit="7" ySplit="4" topLeftCell="H5" activePane="bottomRight" state="frozen"/>
      <selection activeCell="B1" sqref="B1"/>
      <selection pane="topRight" activeCell="B1" sqref="B1"/>
      <selection pane="bottomLeft" activeCell="B1" sqref="B1"/>
      <selection pane="bottomRight" activeCell="H5" sqref="H5"/>
    </sheetView>
  </sheetViews>
  <sheetFormatPr defaultColWidth="12.54296875" defaultRowHeight="13" outlineLevelRow="1"/>
  <cols>
    <col min="1" max="1" width="1.7265625" style="1" customWidth="1"/>
    <col min="2" max="2" width="42.1796875" style="1" customWidth="1"/>
    <col min="3" max="3" width="2.453125" style="1" customWidth="1"/>
    <col min="4" max="6" width="0.81640625" style="1" customWidth="1"/>
    <col min="7" max="7" width="12.1796875" style="1" customWidth="1"/>
    <col min="8" max="8" width="1.7265625" style="154" customWidth="1"/>
    <col min="9" max="9" width="13" style="3" customWidth="1"/>
    <col min="10" max="11" width="13" style="1" customWidth="1"/>
    <col min="12" max="12" width="13" style="2" customWidth="1"/>
    <col min="13" max="44" width="13" style="1" customWidth="1"/>
    <col min="45" max="45" width="2.54296875" style="1" customWidth="1"/>
    <col min="46" max="53" width="12.54296875" style="1"/>
    <col min="54" max="57" width="13.453125" style="1" bestFit="1" customWidth="1"/>
    <col min="58" max="58" width="2.54296875" style="1" customWidth="1"/>
    <col min="59" max="59" width="13.54296875" style="1" customWidth="1"/>
    <col min="60" max="60" width="13.453125" style="1" customWidth="1"/>
    <col min="61" max="61" width="13.54296875" style="1" customWidth="1"/>
    <col min="62" max="62" width="12.54296875" style="1"/>
    <col min="63" max="63" width="15.54296875" style="1" customWidth="1"/>
    <col min="64" max="16384" width="12.54296875" style="1"/>
  </cols>
  <sheetData>
    <row r="1" spans="1:63" ht="17.5">
      <c r="B1" s="129" t="s">
        <v>47</v>
      </c>
      <c r="C1" s="125"/>
      <c r="D1" s="125"/>
      <c r="E1" s="125"/>
      <c r="F1" s="125"/>
      <c r="G1" s="125"/>
      <c r="H1" s="125"/>
      <c r="I1" s="127"/>
      <c r="J1" s="125"/>
      <c r="K1" s="125"/>
      <c r="L1" s="126"/>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K1" s="488">
        <f>MATCH($G$7,$BK$3:$BK$5,0)</f>
        <v>3</v>
      </c>
    </row>
    <row r="2" spans="1:63" ht="18" thickBot="1">
      <c r="B2" s="162"/>
      <c r="H2" s="1"/>
      <c r="BK2" s="487" t="s">
        <v>215</v>
      </c>
    </row>
    <row r="3" spans="1:63">
      <c r="B3" s="121"/>
      <c r="C3" s="120"/>
      <c r="D3" s="120"/>
      <c r="BK3" s="485" t="s">
        <v>214</v>
      </c>
    </row>
    <row r="4" spans="1:63" s="83" customFormat="1" ht="13.5" thickBot="1">
      <c r="A4" s="32" t="s">
        <v>0</v>
      </c>
      <c r="B4" s="31" t="s">
        <v>213</v>
      </c>
      <c r="C4" s="30"/>
      <c r="D4" s="29"/>
      <c r="E4" s="117"/>
      <c r="F4" s="117"/>
      <c r="G4" s="117"/>
      <c r="H4" s="117"/>
      <c r="I4" s="116">
        <f>'Model &amp; Metrics'!H$4</f>
        <v>43831</v>
      </c>
      <c r="J4" s="116">
        <f>'Model &amp; Metrics'!I$4</f>
        <v>43890</v>
      </c>
      <c r="K4" s="116">
        <f>'Model &amp; Metrics'!J$4</f>
        <v>43921</v>
      </c>
      <c r="L4" s="116">
        <f>'Model &amp; Metrics'!K$4</f>
        <v>43951</v>
      </c>
      <c r="M4" s="116">
        <f>'Model &amp; Metrics'!L$4</f>
        <v>43982</v>
      </c>
      <c r="N4" s="116">
        <f>'Model &amp; Metrics'!M$4</f>
        <v>44012</v>
      </c>
      <c r="O4" s="116">
        <f>'Model &amp; Metrics'!N$4</f>
        <v>44043</v>
      </c>
      <c r="P4" s="116">
        <f>'Model &amp; Metrics'!O$4</f>
        <v>44074</v>
      </c>
      <c r="Q4" s="116">
        <f>'Model &amp; Metrics'!P$4</f>
        <v>44104</v>
      </c>
      <c r="R4" s="116">
        <f>'Model &amp; Metrics'!Q$4</f>
        <v>44135</v>
      </c>
      <c r="S4" s="116">
        <f>'Model &amp; Metrics'!R$4</f>
        <v>44165</v>
      </c>
      <c r="T4" s="116">
        <f>'Model &amp; Metrics'!S$4</f>
        <v>44196</v>
      </c>
      <c r="U4" s="116">
        <f>'Model &amp; Metrics'!T$4</f>
        <v>44227</v>
      </c>
      <c r="V4" s="116">
        <f>'Model &amp; Metrics'!U$4</f>
        <v>44255</v>
      </c>
      <c r="W4" s="116">
        <f>'Model &amp; Metrics'!V$4</f>
        <v>44286</v>
      </c>
      <c r="X4" s="116">
        <f>'Model &amp; Metrics'!W$4</f>
        <v>44316</v>
      </c>
      <c r="Y4" s="116">
        <f>'Model &amp; Metrics'!X$4</f>
        <v>44347</v>
      </c>
      <c r="Z4" s="116">
        <f>'Model &amp; Metrics'!Y$4</f>
        <v>44377</v>
      </c>
      <c r="AA4" s="116">
        <f>'Model &amp; Metrics'!Z$4</f>
        <v>44408</v>
      </c>
      <c r="AB4" s="116">
        <f>'Model &amp; Metrics'!AA$4</f>
        <v>44439</v>
      </c>
      <c r="AC4" s="116">
        <f>'Model &amp; Metrics'!AB$4</f>
        <v>44469</v>
      </c>
      <c r="AD4" s="116">
        <f>'Model &amp; Metrics'!AC$4</f>
        <v>44500</v>
      </c>
      <c r="AE4" s="116">
        <f>'Model &amp; Metrics'!AD$4</f>
        <v>44530</v>
      </c>
      <c r="AF4" s="116">
        <f>'Model &amp; Metrics'!AE$4</f>
        <v>44561</v>
      </c>
      <c r="AG4" s="116">
        <f>'Model &amp; Metrics'!AF$4</f>
        <v>44592</v>
      </c>
      <c r="AH4" s="116">
        <f>'Model &amp; Metrics'!AG$4</f>
        <v>44620</v>
      </c>
      <c r="AI4" s="116">
        <f>'Model &amp; Metrics'!AH$4</f>
        <v>44651</v>
      </c>
      <c r="AJ4" s="116">
        <f>'Model &amp; Metrics'!AI$4</f>
        <v>44681</v>
      </c>
      <c r="AK4" s="116">
        <f>'Model &amp; Metrics'!AJ$4</f>
        <v>44712</v>
      </c>
      <c r="AL4" s="116">
        <f>'Model &amp; Metrics'!AK$4</f>
        <v>44742</v>
      </c>
      <c r="AM4" s="116">
        <f>'Model &amp; Metrics'!AL$4</f>
        <v>44773</v>
      </c>
      <c r="AN4" s="116">
        <f>'Model &amp; Metrics'!AM$4</f>
        <v>44804</v>
      </c>
      <c r="AO4" s="116">
        <f>'Model &amp; Metrics'!AN$4</f>
        <v>44834</v>
      </c>
      <c r="AP4" s="116">
        <f>'Model &amp; Metrics'!AO$4</f>
        <v>44865</v>
      </c>
      <c r="AQ4" s="116">
        <f>'Model &amp; Metrics'!AP$4</f>
        <v>44895</v>
      </c>
      <c r="AR4" s="116">
        <f>'Model &amp; Metrics'!AQ$4</f>
        <v>44926</v>
      </c>
      <c r="AT4" s="159" t="str">
        <f>'Model &amp; Metrics'!AS4</f>
        <v>Q120</v>
      </c>
      <c r="AU4" s="159" t="str">
        <f>'Model &amp; Metrics'!AT4</f>
        <v>Q220</v>
      </c>
      <c r="AV4" s="159" t="str">
        <f>'Model &amp; Metrics'!AU4</f>
        <v>Q320</v>
      </c>
      <c r="AW4" s="159" t="str">
        <f>'Model &amp; Metrics'!AV4</f>
        <v>Q420</v>
      </c>
      <c r="AX4" s="159" t="str">
        <f>'Model &amp; Metrics'!AW4</f>
        <v>Q121</v>
      </c>
      <c r="AY4" s="159" t="str">
        <f>'Model &amp; Metrics'!AX4</f>
        <v>Q221</v>
      </c>
      <c r="AZ4" s="159" t="str">
        <f>'Model &amp; Metrics'!AY4</f>
        <v>Q321</v>
      </c>
      <c r="BA4" s="159" t="str">
        <f>'Model &amp; Metrics'!AZ4</f>
        <v>Q421</v>
      </c>
      <c r="BB4" s="159" t="str">
        <f>'Model &amp; Metrics'!BA4</f>
        <v>Q122</v>
      </c>
      <c r="BC4" s="159" t="str">
        <f>'Model &amp; Metrics'!BB4</f>
        <v>Q222</v>
      </c>
      <c r="BD4" s="159" t="str">
        <f>'Model &amp; Metrics'!BC4</f>
        <v>Q322</v>
      </c>
      <c r="BE4" s="159" t="str">
        <f>'Model &amp; Metrics'!BD4</f>
        <v>Q422</v>
      </c>
      <c r="BF4" s="1"/>
      <c r="BG4" s="486">
        <f>'Model &amp; Metrics'!BF4</f>
        <v>2020</v>
      </c>
      <c r="BH4" s="486">
        <f>'Model &amp; Metrics'!BG4</f>
        <v>2021</v>
      </c>
      <c r="BI4" s="486">
        <f>'Model &amp; Metrics'!BH4</f>
        <v>2022</v>
      </c>
      <c r="BK4" s="485" t="s">
        <v>212</v>
      </c>
    </row>
    <row r="5" spans="1:63" s="83" customFormat="1">
      <c r="A5" s="32"/>
      <c r="B5" s="130"/>
      <c r="C5" s="130"/>
      <c r="D5" s="130"/>
      <c r="E5" s="87"/>
      <c r="F5" s="87"/>
      <c r="G5" s="87"/>
      <c r="H5" s="87"/>
      <c r="I5" s="88"/>
      <c r="J5" s="87"/>
      <c r="K5" s="47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
      <c r="AT5" s="1"/>
      <c r="AU5" s="1"/>
      <c r="AV5" s="1"/>
      <c r="AW5" s="1"/>
      <c r="AX5" s="1"/>
      <c r="AY5" s="1"/>
      <c r="AZ5" s="1"/>
      <c r="BA5" s="1"/>
      <c r="BB5" s="1"/>
      <c r="BC5" s="1"/>
      <c r="BD5" s="1"/>
      <c r="BE5" s="1"/>
      <c r="BF5" s="1"/>
      <c r="BG5" s="1"/>
      <c r="BH5" s="1"/>
      <c r="BI5" s="1"/>
      <c r="BK5" s="485" t="s">
        <v>209</v>
      </c>
    </row>
    <row r="6" spans="1:63">
      <c r="B6" s="484" t="s">
        <v>211</v>
      </c>
      <c r="C6" s="120"/>
      <c r="D6" s="120"/>
    </row>
    <row r="7" spans="1:63">
      <c r="B7" s="484" t="s">
        <v>210</v>
      </c>
      <c r="D7" s="120"/>
      <c r="G7" s="501" t="s">
        <v>209</v>
      </c>
    </row>
    <row r="8" spans="1:63" ht="15.5">
      <c r="B8" s="455" t="s">
        <v>208</v>
      </c>
      <c r="G8" s="76">
        <v>1</v>
      </c>
      <c r="H8" s="481"/>
    </row>
    <row r="9" spans="1:63" ht="15.5">
      <c r="B9" s="455" t="s">
        <v>207</v>
      </c>
      <c r="G9" s="502">
        <v>100000</v>
      </c>
      <c r="H9" s="483"/>
    </row>
    <row r="10" spans="1:63" ht="15">
      <c r="B10" s="479" t="s">
        <v>206</v>
      </c>
      <c r="C10" s="418"/>
      <c r="D10" s="418"/>
      <c r="E10" s="418"/>
      <c r="F10" s="418"/>
      <c r="G10" s="503">
        <f>G8*G9</f>
        <v>100000</v>
      </c>
      <c r="H10" s="482"/>
    </row>
    <row r="11" spans="1:63" ht="15.5">
      <c r="B11" s="455"/>
      <c r="G11" s="504"/>
      <c r="H11" s="481"/>
    </row>
    <row r="12" spans="1:63" ht="15.5">
      <c r="B12" s="455" t="s">
        <v>205</v>
      </c>
      <c r="G12" s="505">
        <f>IF($G$7="Monthly",$G$10/12,0)</f>
        <v>0</v>
      </c>
      <c r="H12" s="480"/>
    </row>
    <row r="13" spans="1:63" ht="15.5">
      <c r="B13" s="455" t="s">
        <v>204</v>
      </c>
      <c r="G13" s="505">
        <f>IF($G$7="Quarterly",$G$10/4,0)</f>
        <v>0</v>
      </c>
      <c r="H13" s="480"/>
    </row>
    <row r="14" spans="1:63" ht="15.5">
      <c r="B14" s="455" t="s">
        <v>203</v>
      </c>
      <c r="G14" s="505">
        <f>IF($G$7="Annually",$G$10,0)</f>
        <v>100000</v>
      </c>
      <c r="H14" s="480"/>
    </row>
    <row r="15" spans="1:63" ht="15.5">
      <c r="B15" s="479" t="s">
        <v>202</v>
      </c>
      <c r="C15" s="418"/>
      <c r="D15" s="418"/>
      <c r="E15" s="418"/>
      <c r="F15" s="418"/>
      <c r="G15" s="506">
        <f>SUM(G12:G14)</f>
        <v>100000</v>
      </c>
      <c r="H15" s="477"/>
      <c r="K15" s="476"/>
      <c r="L15" s="478"/>
    </row>
    <row r="16" spans="1:63" ht="15.5">
      <c r="B16" s="99" t="s">
        <v>201</v>
      </c>
      <c r="G16" s="507"/>
      <c r="H16" s="477"/>
      <c r="K16" s="476"/>
    </row>
    <row r="17" spans="2:66" ht="15.5">
      <c r="B17" s="455" t="s">
        <v>200</v>
      </c>
      <c r="G17" s="177">
        <v>0</v>
      </c>
      <c r="H17" s="475"/>
    </row>
    <row r="18" spans="2:66" ht="15.5">
      <c r="B18" s="455" t="s">
        <v>199</v>
      </c>
      <c r="G18" s="177">
        <v>3000</v>
      </c>
      <c r="H18" s="475"/>
    </row>
    <row r="19" spans="2:66" ht="15.5">
      <c r="B19" s="455" t="s">
        <v>198</v>
      </c>
      <c r="G19" s="151">
        <v>500</v>
      </c>
      <c r="H19" s="475"/>
    </row>
    <row r="21" spans="2:66">
      <c r="B21" s="1" t="s">
        <v>197</v>
      </c>
      <c r="I21" s="473">
        <v>0</v>
      </c>
      <c r="J21" s="5">
        <f t="shared" ref="J21:AR21" si="0">I23</f>
        <v>0</v>
      </c>
      <c r="K21" s="5">
        <f t="shared" si="0"/>
        <v>0</v>
      </c>
      <c r="L21" s="5">
        <f t="shared" si="0"/>
        <v>1</v>
      </c>
      <c r="M21" s="5">
        <f t="shared" si="0"/>
        <v>1</v>
      </c>
      <c r="N21" s="5">
        <f t="shared" si="0"/>
        <v>2</v>
      </c>
      <c r="O21" s="5">
        <f t="shared" si="0"/>
        <v>2</v>
      </c>
      <c r="P21" s="5">
        <f t="shared" si="0"/>
        <v>3</v>
      </c>
      <c r="Q21" s="5">
        <f t="shared" si="0"/>
        <v>3</v>
      </c>
      <c r="R21" s="5">
        <f t="shared" si="0"/>
        <v>3</v>
      </c>
      <c r="S21" s="5">
        <f t="shared" si="0"/>
        <v>5</v>
      </c>
      <c r="T21" s="5">
        <f t="shared" si="0"/>
        <v>7</v>
      </c>
      <c r="U21" s="5">
        <f t="shared" si="0"/>
        <v>7</v>
      </c>
      <c r="V21" s="5">
        <f t="shared" si="0"/>
        <v>9</v>
      </c>
      <c r="W21" s="5">
        <f t="shared" si="0"/>
        <v>9</v>
      </c>
      <c r="X21" s="5">
        <f t="shared" si="0"/>
        <v>10</v>
      </c>
      <c r="Y21" s="5">
        <f t="shared" si="0"/>
        <v>12</v>
      </c>
      <c r="Z21" s="5">
        <f t="shared" si="0"/>
        <v>13</v>
      </c>
      <c r="AA21" s="5">
        <f t="shared" si="0"/>
        <v>15</v>
      </c>
      <c r="AB21" s="5">
        <f t="shared" si="0"/>
        <v>17</v>
      </c>
      <c r="AC21" s="5">
        <f t="shared" si="0"/>
        <v>19</v>
      </c>
      <c r="AD21" s="5">
        <f t="shared" si="0"/>
        <v>22</v>
      </c>
      <c r="AE21" s="5">
        <f t="shared" si="0"/>
        <v>24</v>
      </c>
      <c r="AF21" s="5">
        <f t="shared" si="0"/>
        <v>27</v>
      </c>
      <c r="AG21" s="5">
        <f t="shared" si="0"/>
        <v>29</v>
      </c>
      <c r="AH21" s="5">
        <f t="shared" si="0"/>
        <v>32</v>
      </c>
      <c r="AI21" s="5">
        <f t="shared" si="0"/>
        <v>35</v>
      </c>
      <c r="AJ21" s="5">
        <f t="shared" si="0"/>
        <v>39</v>
      </c>
      <c r="AK21" s="5">
        <f t="shared" si="0"/>
        <v>42</v>
      </c>
      <c r="AL21" s="5">
        <f t="shared" si="0"/>
        <v>46</v>
      </c>
      <c r="AM21" s="5">
        <f t="shared" si="0"/>
        <v>49</v>
      </c>
      <c r="AN21" s="5">
        <f t="shared" si="0"/>
        <v>52</v>
      </c>
      <c r="AO21" s="5">
        <f t="shared" si="0"/>
        <v>57</v>
      </c>
      <c r="AP21" s="5">
        <f t="shared" si="0"/>
        <v>61</v>
      </c>
      <c r="AQ21" s="5">
        <f t="shared" si="0"/>
        <v>65</v>
      </c>
      <c r="AR21" s="5">
        <f t="shared" si="0"/>
        <v>69</v>
      </c>
      <c r="AT21" s="474">
        <f>I21</f>
        <v>0</v>
      </c>
      <c r="AU21" s="474">
        <f>L21</f>
        <v>1</v>
      </c>
      <c r="AV21" s="474">
        <f>O21</f>
        <v>2</v>
      </c>
      <c r="AW21" s="474">
        <f>R21</f>
        <v>3</v>
      </c>
      <c r="AX21" s="474">
        <f>U21</f>
        <v>7</v>
      </c>
      <c r="AY21" s="474">
        <f>X21</f>
        <v>10</v>
      </c>
      <c r="AZ21" s="474">
        <f>AA21</f>
        <v>15</v>
      </c>
      <c r="BA21" s="474">
        <f>AD21</f>
        <v>22</v>
      </c>
      <c r="BB21" s="474">
        <f>AG21</f>
        <v>29</v>
      </c>
      <c r="BC21" s="474">
        <f>AJ21</f>
        <v>39</v>
      </c>
      <c r="BD21" s="474">
        <f>AM21</f>
        <v>49</v>
      </c>
      <c r="BE21" s="474">
        <f>AP21</f>
        <v>61</v>
      </c>
      <c r="BG21" s="449">
        <f>AT21</f>
        <v>0</v>
      </c>
      <c r="BH21" s="449">
        <f>AX21</f>
        <v>7</v>
      </c>
      <c r="BI21" s="449">
        <f>BB21</f>
        <v>29</v>
      </c>
    </row>
    <row r="22" spans="2:66">
      <c r="B22" s="1" t="s">
        <v>196</v>
      </c>
      <c r="I22" s="473">
        <v>0</v>
      </c>
      <c r="J22" s="473">
        <v>0</v>
      </c>
      <c r="K22" s="473">
        <v>1</v>
      </c>
      <c r="L22" s="473">
        <v>0</v>
      </c>
      <c r="M22" s="473">
        <v>1</v>
      </c>
      <c r="N22" s="473">
        <v>0</v>
      </c>
      <c r="O22" s="473">
        <v>1</v>
      </c>
      <c r="P22" s="473">
        <v>0</v>
      </c>
      <c r="Q22" s="473">
        <v>0</v>
      </c>
      <c r="R22" s="473">
        <v>2</v>
      </c>
      <c r="S22" s="473">
        <v>2</v>
      </c>
      <c r="T22" s="473">
        <v>0</v>
      </c>
      <c r="U22" s="473">
        <v>2</v>
      </c>
      <c r="V22" s="473">
        <v>0</v>
      </c>
      <c r="W22" s="473">
        <v>1</v>
      </c>
      <c r="X22" s="473">
        <v>2</v>
      </c>
      <c r="Y22" s="473">
        <v>1</v>
      </c>
      <c r="Z22" s="473">
        <v>2</v>
      </c>
      <c r="AA22" s="473">
        <v>2</v>
      </c>
      <c r="AB22" s="473">
        <v>2</v>
      </c>
      <c r="AC22" s="473">
        <v>3</v>
      </c>
      <c r="AD22" s="473">
        <v>2</v>
      </c>
      <c r="AE22" s="473">
        <v>3</v>
      </c>
      <c r="AF22" s="473">
        <v>2</v>
      </c>
      <c r="AG22" s="473">
        <v>3</v>
      </c>
      <c r="AH22" s="473">
        <v>3</v>
      </c>
      <c r="AI22" s="473">
        <v>4</v>
      </c>
      <c r="AJ22" s="473">
        <v>3</v>
      </c>
      <c r="AK22" s="473">
        <v>4</v>
      </c>
      <c r="AL22" s="473">
        <v>3</v>
      </c>
      <c r="AM22" s="473">
        <v>3</v>
      </c>
      <c r="AN22" s="473">
        <v>5</v>
      </c>
      <c r="AO22" s="473">
        <v>4</v>
      </c>
      <c r="AP22" s="473">
        <v>4</v>
      </c>
      <c r="AQ22" s="473">
        <v>4</v>
      </c>
      <c r="AR22" s="473">
        <v>5</v>
      </c>
      <c r="AT22" s="472">
        <f>SUM(I22:K22)</f>
        <v>1</v>
      </c>
      <c r="AU22" s="472">
        <f>SUM(L22:N22)</f>
        <v>1</v>
      </c>
      <c r="AV22" s="472">
        <f>SUM(O22:Q22)</f>
        <v>1</v>
      </c>
      <c r="AW22" s="472">
        <f>SUM(R22:T22)</f>
        <v>4</v>
      </c>
      <c r="AX22" s="472">
        <f>SUM(U22:W22)</f>
        <v>3</v>
      </c>
      <c r="AY22" s="472">
        <f>SUM(X22:Z22)</f>
        <v>5</v>
      </c>
      <c r="AZ22" s="472">
        <f>SUM(AA22:AC22)</f>
        <v>7</v>
      </c>
      <c r="BA22" s="472">
        <f>SUM(AD22:AF22)</f>
        <v>7</v>
      </c>
      <c r="BB22" s="472">
        <f>SUM(AG22:AI22)</f>
        <v>10</v>
      </c>
      <c r="BC22" s="472">
        <f>SUM(AJ22:AL22)</f>
        <v>10</v>
      </c>
      <c r="BD22" s="472">
        <f>SUM(AM22:AO22)</f>
        <v>12</v>
      </c>
      <c r="BE22" s="472">
        <f>SUM(AP22:AR22)</f>
        <v>13</v>
      </c>
      <c r="BG22" s="149">
        <f>SUM(AT22:AW22)</f>
        <v>7</v>
      </c>
      <c r="BH22" s="149">
        <f>SUM(AX22:BA22)</f>
        <v>22</v>
      </c>
      <c r="BI22" s="149">
        <f>SUM(BB22:BE22)</f>
        <v>45</v>
      </c>
      <c r="BJ22" s="149"/>
      <c r="BK22" s="449"/>
      <c r="BL22" s="149"/>
      <c r="BM22" s="449"/>
      <c r="BN22" s="149"/>
    </row>
    <row r="23" spans="2:66" s="4" customFormat="1">
      <c r="B23" s="468" t="s">
        <v>195</v>
      </c>
      <c r="C23" s="468"/>
      <c r="D23" s="468"/>
      <c r="E23" s="468"/>
      <c r="F23" s="468"/>
      <c r="G23" s="468"/>
      <c r="H23" s="448"/>
      <c r="I23" s="471">
        <f t="shared" ref="I23:AR23" si="1">SUM(I21:I22)</f>
        <v>0</v>
      </c>
      <c r="J23" s="471">
        <f t="shared" si="1"/>
        <v>0</v>
      </c>
      <c r="K23" s="471">
        <f t="shared" si="1"/>
        <v>1</v>
      </c>
      <c r="L23" s="471">
        <f t="shared" si="1"/>
        <v>1</v>
      </c>
      <c r="M23" s="471">
        <f t="shared" si="1"/>
        <v>2</v>
      </c>
      <c r="N23" s="471">
        <f t="shared" si="1"/>
        <v>2</v>
      </c>
      <c r="O23" s="471">
        <f t="shared" si="1"/>
        <v>3</v>
      </c>
      <c r="P23" s="471">
        <f t="shared" si="1"/>
        <v>3</v>
      </c>
      <c r="Q23" s="471">
        <f t="shared" si="1"/>
        <v>3</v>
      </c>
      <c r="R23" s="471">
        <f t="shared" si="1"/>
        <v>5</v>
      </c>
      <c r="S23" s="471">
        <f t="shared" si="1"/>
        <v>7</v>
      </c>
      <c r="T23" s="471">
        <f t="shared" si="1"/>
        <v>7</v>
      </c>
      <c r="U23" s="471">
        <f t="shared" si="1"/>
        <v>9</v>
      </c>
      <c r="V23" s="471">
        <f t="shared" si="1"/>
        <v>9</v>
      </c>
      <c r="W23" s="471">
        <f t="shared" si="1"/>
        <v>10</v>
      </c>
      <c r="X23" s="471">
        <f t="shared" si="1"/>
        <v>12</v>
      </c>
      <c r="Y23" s="471">
        <f t="shared" si="1"/>
        <v>13</v>
      </c>
      <c r="Z23" s="471">
        <f t="shared" si="1"/>
        <v>15</v>
      </c>
      <c r="AA23" s="471">
        <f t="shared" si="1"/>
        <v>17</v>
      </c>
      <c r="AB23" s="471">
        <f t="shared" si="1"/>
        <v>19</v>
      </c>
      <c r="AC23" s="471">
        <f t="shared" si="1"/>
        <v>22</v>
      </c>
      <c r="AD23" s="471">
        <f t="shared" si="1"/>
        <v>24</v>
      </c>
      <c r="AE23" s="471">
        <f t="shared" si="1"/>
        <v>27</v>
      </c>
      <c r="AF23" s="471">
        <f t="shared" si="1"/>
        <v>29</v>
      </c>
      <c r="AG23" s="471">
        <f t="shared" si="1"/>
        <v>32</v>
      </c>
      <c r="AH23" s="471">
        <f t="shared" si="1"/>
        <v>35</v>
      </c>
      <c r="AI23" s="471">
        <f t="shared" si="1"/>
        <v>39</v>
      </c>
      <c r="AJ23" s="471">
        <f t="shared" si="1"/>
        <v>42</v>
      </c>
      <c r="AK23" s="471">
        <f t="shared" si="1"/>
        <v>46</v>
      </c>
      <c r="AL23" s="471">
        <f t="shared" si="1"/>
        <v>49</v>
      </c>
      <c r="AM23" s="471">
        <f t="shared" si="1"/>
        <v>52</v>
      </c>
      <c r="AN23" s="471">
        <f t="shared" si="1"/>
        <v>57</v>
      </c>
      <c r="AO23" s="471">
        <f t="shared" si="1"/>
        <v>61</v>
      </c>
      <c r="AP23" s="471">
        <f t="shared" si="1"/>
        <v>65</v>
      </c>
      <c r="AQ23" s="471">
        <f t="shared" si="1"/>
        <v>69</v>
      </c>
      <c r="AR23" s="471">
        <f t="shared" si="1"/>
        <v>74</v>
      </c>
      <c r="AS23" s="1"/>
      <c r="AT23" s="469">
        <f>K23</f>
        <v>1</v>
      </c>
      <c r="AU23" s="469">
        <f>N23</f>
        <v>2</v>
      </c>
      <c r="AV23" s="469">
        <f>Q23</f>
        <v>3</v>
      </c>
      <c r="AW23" s="469">
        <f>T23</f>
        <v>7</v>
      </c>
      <c r="AX23" s="469">
        <f>W23</f>
        <v>10</v>
      </c>
      <c r="AY23" s="470">
        <f>Z23</f>
        <v>15</v>
      </c>
      <c r="AZ23" s="470">
        <f>AC23</f>
        <v>22</v>
      </c>
      <c r="BA23" s="469">
        <f>AF23</f>
        <v>29</v>
      </c>
      <c r="BB23" s="470">
        <f>AI23</f>
        <v>39</v>
      </c>
      <c r="BC23" s="469">
        <f>AL23</f>
        <v>49</v>
      </c>
      <c r="BD23" s="469">
        <f>AO23</f>
        <v>61</v>
      </c>
      <c r="BE23" s="469">
        <f>AR23</f>
        <v>74</v>
      </c>
      <c r="BF23" s="1"/>
      <c r="BG23" s="468">
        <f>AW23</f>
        <v>7</v>
      </c>
      <c r="BH23" s="468">
        <f>BA23</f>
        <v>29</v>
      </c>
      <c r="BI23" s="468">
        <f>BE23</f>
        <v>74</v>
      </c>
      <c r="BJ23" s="459"/>
      <c r="BK23" s="447"/>
      <c r="BL23" s="459"/>
      <c r="BM23" s="447"/>
      <c r="BN23" s="459"/>
    </row>
    <row r="24" spans="2:66">
      <c r="B24" s="467" t="s">
        <v>194</v>
      </c>
      <c r="C24" s="90"/>
      <c r="D24" s="90"/>
      <c r="E24" s="90"/>
      <c r="F24" s="90"/>
      <c r="G24" s="90"/>
      <c r="H24" s="463"/>
      <c r="I24" s="466" t="str">
        <f t="shared" ref="I24:AR24" si="2">IF(ISNUMBER(I23/I21-1),I23/I21-1,"n/a ")</f>
        <v xml:space="preserve">n/a </v>
      </c>
      <c r="J24" s="466" t="str">
        <f t="shared" si="2"/>
        <v xml:space="preserve">n/a </v>
      </c>
      <c r="K24" s="466" t="str">
        <f t="shared" si="2"/>
        <v xml:space="preserve">n/a </v>
      </c>
      <c r="L24" s="466">
        <f t="shared" si="2"/>
        <v>0</v>
      </c>
      <c r="M24" s="466">
        <f t="shared" si="2"/>
        <v>1</v>
      </c>
      <c r="N24" s="466">
        <f t="shared" si="2"/>
        <v>0</v>
      </c>
      <c r="O24" s="466">
        <f t="shared" si="2"/>
        <v>0.5</v>
      </c>
      <c r="P24" s="466">
        <f t="shared" si="2"/>
        <v>0</v>
      </c>
      <c r="Q24" s="466">
        <f t="shared" si="2"/>
        <v>0</v>
      </c>
      <c r="R24" s="466">
        <f t="shared" si="2"/>
        <v>0.66666666666666674</v>
      </c>
      <c r="S24" s="466">
        <f t="shared" si="2"/>
        <v>0.39999999999999991</v>
      </c>
      <c r="T24" s="466">
        <f t="shared" si="2"/>
        <v>0</v>
      </c>
      <c r="U24" s="466">
        <f t="shared" si="2"/>
        <v>0.28571428571428581</v>
      </c>
      <c r="V24" s="466">
        <f t="shared" si="2"/>
        <v>0</v>
      </c>
      <c r="W24" s="466">
        <f t="shared" si="2"/>
        <v>0.11111111111111116</v>
      </c>
      <c r="X24" s="466">
        <f t="shared" si="2"/>
        <v>0.19999999999999996</v>
      </c>
      <c r="Y24" s="466">
        <f t="shared" si="2"/>
        <v>8.3333333333333259E-2</v>
      </c>
      <c r="Z24" s="466">
        <f t="shared" si="2"/>
        <v>0.15384615384615374</v>
      </c>
      <c r="AA24" s="466">
        <f t="shared" si="2"/>
        <v>0.1333333333333333</v>
      </c>
      <c r="AB24" s="466">
        <f t="shared" si="2"/>
        <v>0.11764705882352944</v>
      </c>
      <c r="AC24" s="466">
        <f t="shared" si="2"/>
        <v>0.15789473684210531</v>
      </c>
      <c r="AD24" s="466">
        <f t="shared" si="2"/>
        <v>9.0909090909090828E-2</v>
      </c>
      <c r="AE24" s="466">
        <f t="shared" si="2"/>
        <v>0.125</v>
      </c>
      <c r="AF24" s="466">
        <f t="shared" si="2"/>
        <v>7.4074074074074181E-2</v>
      </c>
      <c r="AG24" s="466">
        <f t="shared" si="2"/>
        <v>0.10344827586206895</v>
      </c>
      <c r="AH24" s="466">
        <f t="shared" si="2"/>
        <v>9.375E-2</v>
      </c>
      <c r="AI24" s="466">
        <f t="shared" si="2"/>
        <v>0.11428571428571432</v>
      </c>
      <c r="AJ24" s="466">
        <f t="shared" si="2"/>
        <v>7.6923076923076872E-2</v>
      </c>
      <c r="AK24" s="466">
        <f t="shared" si="2"/>
        <v>9.5238095238095344E-2</v>
      </c>
      <c r="AL24" s="466">
        <f t="shared" si="2"/>
        <v>6.5217391304347894E-2</v>
      </c>
      <c r="AM24" s="466">
        <f t="shared" si="2"/>
        <v>6.1224489795918435E-2</v>
      </c>
      <c r="AN24" s="466">
        <f t="shared" si="2"/>
        <v>9.6153846153846256E-2</v>
      </c>
      <c r="AO24" s="466">
        <f t="shared" si="2"/>
        <v>7.0175438596491224E-2</v>
      </c>
      <c r="AP24" s="466">
        <f t="shared" si="2"/>
        <v>6.5573770491803351E-2</v>
      </c>
      <c r="AQ24" s="466">
        <f t="shared" si="2"/>
        <v>6.1538461538461542E-2</v>
      </c>
      <c r="AR24" s="466">
        <f t="shared" si="2"/>
        <v>7.2463768115942129E-2</v>
      </c>
      <c r="AT24" s="466" t="str">
        <f t="shared" ref="AT24:BE24" si="3">IF(ISNUMBER(AT23/AT21-1),AT23/AT21-1,"n/a ")</f>
        <v xml:space="preserve">n/a </v>
      </c>
      <c r="AU24" s="466">
        <f t="shared" si="3"/>
        <v>1</v>
      </c>
      <c r="AV24" s="466">
        <f t="shared" si="3"/>
        <v>0.5</v>
      </c>
      <c r="AW24" s="466">
        <f t="shared" si="3"/>
        <v>1.3333333333333335</v>
      </c>
      <c r="AX24" s="466">
        <f t="shared" si="3"/>
        <v>0.4285714285714286</v>
      </c>
      <c r="AY24" s="466">
        <f t="shared" si="3"/>
        <v>0.5</v>
      </c>
      <c r="AZ24" s="466">
        <f t="shared" si="3"/>
        <v>0.46666666666666656</v>
      </c>
      <c r="BA24" s="466">
        <f t="shared" si="3"/>
        <v>0.31818181818181812</v>
      </c>
      <c r="BB24" s="466">
        <f t="shared" si="3"/>
        <v>0.34482758620689657</v>
      </c>
      <c r="BC24" s="466">
        <f t="shared" si="3"/>
        <v>0.25641025641025639</v>
      </c>
      <c r="BD24" s="466">
        <f t="shared" si="3"/>
        <v>0.24489795918367352</v>
      </c>
      <c r="BE24" s="466">
        <f t="shared" si="3"/>
        <v>0.21311475409836067</v>
      </c>
      <c r="BG24" s="466" t="str">
        <f>IF(ISNUMBER(BG23/BG21-1),BG23/BG21-1,"n/a ")</f>
        <v xml:space="preserve">n/a </v>
      </c>
      <c r="BH24" s="466">
        <f>IF(ISNUMBER(BH23/BH21-1),BH23/BH21-1,"n/a ")</f>
        <v>3.1428571428571432</v>
      </c>
      <c r="BI24" s="466">
        <f>IF(ISNUMBER(BI23/BI21-1),BI23/BI21-1,"n/a ")</f>
        <v>1.5517241379310347</v>
      </c>
      <c r="BJ24" s="449"/>
      <c r="BK24" s="449"/>
      <c r="BL24" s="449"/>
      <c r="BM24" s="449"/>
      <c r="BN24" s="449"/>
    </row>
    <row r="25" spans="2:66">
      <c r="AT25" s="145"/>
      <c r="AU25" s="145"/>
      <c r="AV25" s="145"/>
      <c r="AW25" s="145"/>
      <c r="AX25" s="145"/>
      <c r="AY25" s="145"/>
      <c r="AZ25" s="145"/>
      <c r="BA25" s="145"/>
      <c r="BB25" s="145"/>
      <c r="BC25" s="145"/>
      <c r="BD25" s="145"/>
      <c r="BE25" s="145"/>
      <c r="BG25" s="179"/>
      <c r="BH25" s="179"/>
      <c r="BI25" s="179"/>
      <c r="BJ25" s="179"/>
      <c r="BK25" s="449"/>
      <c r="BL25" s="179"/>
      <c r="BM25" s="449"/>
      <c r="BN25" s="179"/>
    </row>
    <row r="26" spans="2:66">
      <c r="B26" s="1" t="s">
        <v>193</v>
      </c>
      <c r="I26" s="172">
        <f t="shared" ref="I26:AR26" si="4">$G$17*I22</f>
        <v>0</v>
      </c>
      <c r="J26" s="172">
        <f t="shared" si="4"/>
        <v>0</v>
      </c>
      <c r="K26" s="172">
        <f t="shared" si="4"/>
        <v>0</v>
      </c>
      <c r="L26" s="172">
        <f t="shared" si="4"/>
        <v>0</v>
      </c>
      <c r="M26" s="172">
        <f t="shared" si="4"/>
        <v>0</v>
      </c>
      <c r="N26" s="172">
        <f t="shared" si="4"/>
        <v>0</v>
      </c>
      <c r="O26" s="172">
        <f t="shared" si="4"/>
        <v>0</v>
      </c>
      <c r="P26" s="172">
        <f t="shared" si="4"/>
        <v>0</v>
      </c>
      <c r="Q26" s="172">
        <f t="shared" si="4"/>
        <v>0</v>
      </c>
      <c r="R26" s="172">
        <f t="shared" si="4"/>
        <v>0</v>
      </c>
      <c r="S26" s="172">
        <f t="shared" si="4"/>
        <v>0</v>
      </c>
      <c r="T26" s="172">
        <f t="shared" si="4"/>
        <v>0</v>
      </c>
      <c r="U26" s="172">
        <f t="shared" si="4"/>
        <v>0</v>
      </c>
      <c r="V26" s="172">
        <f t="shared" si="4"/>
        <v>0</v>
      </c>
      <c r="W26" s="172">
        <f t="shared" si="4"/>
        <v>0</v>
      </c>
      <c r="X26" s="172">
        <f t="shared" si="4"/>
        <v>0</v>
      </c>
      <c r="Y26" s="172">
        <f t="shared" si="4"/>
        <v>0</v>
      </c>
      <c r="Z26" s="172">
        <f t="shared" si="4"/>
        <v>0</v>
      </c>
      <c r="AA26" s="172">
        <f t="shared" si="4"/>
        <v>0</v>
      </c>
      <c r="AB26" s="172">
        <f t="shared" si="4"/>
        <v>0</v>
      </c>
      <c r="AC26" s="172">
        <f t="shared" si="4"/>
        <v>0</v>
      </c>
      <c r="AD26" s="172">
        <f t="shared" si="4"/>
        <v>0</v>
      </c>
      <c r="AE26" s="172">
        <f t="shared" si="4"/>
        <v>0</v>
      </c>
      <c r="AF26" s="172">
        <f t="shared" si="4"/>
        <v>0</v>
      </c>
      <c r="AG26" s="172">
        <f t="shared" si="4"/>
        <v>0</v>
      </c>
      <c r="AH26" s="172">
        <f t="shared" si="4"/>
        <v>0</v>
      </c>
      <c r="AI26" s="172">
        <f t="shared" si="4"/>
        <v>0</v>
      </c>
      <c r="AJ26" s="172">
        <f t="shared" si="4"/>
        <v>0</v>
      </c>
      <c r="AK26" s="172">
        <f t="shared" si="4"/>
        <v>0</v>
      </c>
      <c r="AL26" s="172">
        <f t="shared" si="4"/>
        <v>0</v>
      </c>
      <c r="AM26" s="172">
        <f t="shared" si="4"/>
        <v>0</v>
      </c>
      <c r="AN26" s="172">
        <f t="shared" si="4"/>
        <v>0</v>
      </c>
      <c r="AO26" s="172">
        <f t="shared" si="4"/>
        <v>0</v>
      </c>
      <c r="AP26" s="172">
        <f t="shared" si="4"/>
        <v>0</v>
      </c>
      <c r="AQ26" s="172">
        <f t="shared" si="4"/>
        <v>0</v>
      </c>
      <c r="AR26" s="172">
        <f t="shared" si="4"/>
        <v>0</v>
      </c>
      <c r="AT26" s="172">
        <f>SUM(I26:K26)</f>
        <v>0</v>
      </c>
      <c r="AU26" s="172">
        <f>SUM(L26:N26)</f>
        <v>0</v>
      </c>
      <c r="AV26" s="172">
        <f>SUM(O26:Q26)</f>
        <v>0</v>
      </c>
      <c r="AW26" s="172">
        <f>SUM(R26:T26)</f>
        <v>0</v>
      </c>
      <c r="AX26" s="172">
        <f>SUM(U26:W26)</f>
        <v>0</v>
      </c>
      <c r="AY26" s="172">
        <f>SUM(X26:Z26)</f>
        <v>0</v>
      </c>
      <c r="AZ26" s="172">
        <f>SUM(AA26:AC26)</f>
        <v>0</v>
      </c>
      <c r="BA26" s="172">
        <f>SUM(AD26:AF26)</f>
        <v>0</v>
      </c>
      <c r="BB26" s="172">
        <f>SUM(AG26:AI26)</f>
        <v>0</v>
      </c>
      <c r="BC26" s="172">
        <f>SUM(AJ26:AL26)</f>
        <v>0</v>
      </c>
      <c r="BD26" s="172">
        <f>SUM(AM26:AO26)</f>
        <v>0</v>
      </c>
      <c r="BE26" s="172">
        <f>SUM(AP26:AR26)</f>
        <v>0</v>
      </c>
      <c r="BG26" s="172">
        <f>SUM(AT26:AW26)</f>
        <v>0</v>
      </c>
      <c r="BH26" s="172">
        <f>SUM(AX26:BA26)</f>
        <v>0</v>
      </c>
      <c r="BI26" s="172">
        <f>SUM(BB26:BE26)</f>
        <v>0</v>
      </c>
      <c r="BJ26" s="465"/>
      <c r="BK26" s="449"/>
      <c r="BL26" s="464"/>
      <c r="BM26" s="449"/>
      <c r="BN26" s="465"/>
    </row>
    <row r="27" spans="2:66">
      <c r="B27" s="1" t="s">
        <v>192</v>
      </c>
      <c r="I27" s="172">
        <f t="shared" ref="I27:AR27" si="5">CHOOSE($BK$1,I104,I149,I193)</f>
        <v>0</v>
      </c>
      <c r="J27" s="172">
        <f t="shared" si="5"/>
        <v>0</v>
      </c>
      <c r="K27" s="172">
        <f t="shared" si="5"/>
        <v>8333.3333333333339</v>
      </c>
      <c r="L27" s="172">
        <f t="shared" si="5"/>
        <v>8333.3333333333339</v>
      </c>
      <c r="M27" s="172">
        <f t="shared" si="5"/>
        <v>16666.666666666668</v>
      </c>
      <c r="N27" s="172">
        <f t="shared" si="5"/>
        <v>16666.666666666668</v>
      </c>
      <c r="O27" s="172">
        <f t="shared" si="5"/>
        <v>25000</v>
      </c>
      <c r="P27" s="172">
        <f t="shared" si="5"/>
        <v>25000</v>
      </c>
      <c r="Q27" s="172">
        <f t="shared" si="5"/>
        <v>25000</v>
      </c>
      <c r="R27" s="172">
        <f t="shared" si="5"/>
        <v>41666.666666666664</v>
      </c>
      <c r="S27" s="172">
        <f t="shared" si="5"/>
        <v>58333.333333333336</v>
      </c>
      <c r="T27" s="172">
        <f t="shared" si="5"/>
        <v>58333.333333333336</v>
      </c>
      <c r="U27" s="172">
        <f t="shared" si="5"/>
        <v>75000</v>
      </c>
      <c r="V27" s="172">
        <f t="shared" si="5"/>
        <v>75000</v>
      </c>
      <c r="W27" s="172">
        <f t="shared" si="5"/>
        <v>83333.333333333328</v>
      </c>
      <c r="X27" s="172">
        <f t="shared" si="5"/>
        <v>100000</v>
      </c>
      <c r="Y27" s="172">
        <f t="shared" si="5"/>
        <v>108333.33333333333</v>
      </c>
      <c r="Z27" s="172">
        <f t="shared" si="5"/>
        <v>125000</v>
      </c>
      <c r="AA27" s="172">
        <f t="shared" si="5"/>
        <v>141666.66666666666</v>
      </c>
      <c r="AB27" s="172">
        <f t="shared" si="5"/>
        <v>158333.33333333334</v>
      </c>
      <c r="AC27" s="172">
        <f t="shared" si="5"/>
        <v>183333.33333333334</v>
      </c>
      <c r="AD27" s="172">
        <f t="shared" si="5"/>
        <v>200000</v>
      </c>
      <c r="AE27" s="172">
        <f t="shared" si="5"/>
        <v>225000</v>
      </c>
      <c r="AF27" s="172">
        <f t="shared" si="5"/>
        <v>241666.66666666666</v>
      </c>
      <c r="AG27" s="172">
        <f t="shared" si="5"/>
        <v>266666.66666666669</v>
      </c>
      <c r="AH27" s="172">
        <f t="shared" si="5"/>
        <v>291666.66666666669</v>
      </c>
      <c r="AI27" s="172">
        <f t="shared" si="5"/>
        <v>325000</v>
      </c>
      <c r="AJ27" s="172">
        <f t="shared" si="5"/>
        <v>350000</v>
      </c>
      <c r="AK27" s="172">
        <f t="shared" si="5"/>
        <v>383333.33333333331</v>
      </c>
      <c r="AL27" s="172">
        <f t="shared" si="5"/>
        <v>408333.33333333331</v>
      </c>
      <c r="AM27" s="172">
        <f t="shared" si="5"/>
        <v>433333.33333333331</v>
      </c>
      <c r="AN27" s="172">
        <f t="shared" si="5"/>
        <v>475000</v>
      </c>
      <c r="AO27" s="172">
        <f t="shared" si="5"/>
        <v>508333.33333333331</v>
      </c>
      <c r="AP27" s="172">
        <f t="shared" si="5"/>
        <v>541666.66666666663</v>
      </c>
      <c r="AQ27" s="172">
        <f t="shared" si="5"/>
        <v>575000</v>
      </c>
      <c r="AR27" s="172">
        <f t="shared" si="5"/>
        <v>616666.66666666663</v>
      </c>
      <c r="AT27" s="171">
        <f>SUM(I27:K27)</f>
        <v>8333.3333333333339</v>
      </c>
      <c r="AU27" s="171">
        <f>SUM(L27:N27)</f>
        <v>41666.666666666672</v>
      </c>
      <c r="AV27" s="171">
        <f>SUM(O27:Q27)</f>
        <v>75000</v>
      </c>
      <c r="AW27" s="171">
        <f>SUM(R27:T27)</f>
        <v>158333.33333333334</v>
      </c>
      <c r="AX27" s="171">
        <f>SUM(U27:W27)</f>
        <v>233333.33333333331</v>
      </c>
      <c r="AY27" s="171">
        <f>SUM(X27:Z27)</f>
        <v>333333.33333333331</v>
      </c>
      <c r="AZ27" s="171">
        <f>SUM(AA27:AC27)</f>
        <v>483333.33333333337</v>
      </c>
      <c r="BA27" s="171">
        <f>SUM(AD27:AF27)</f>
        <v>666666.66666666663</v>
      </c>
      <c r="BB27" s="171">
        <f>SUM(AG27:AI27)</f>
        <v>883333.33333333337</v>
      </c>
      <c r="BC27" s="171">
        <f>SUM(AJ27:AL27)</f>
        <v>1141666.6666666665</v>
      </c>
      <c r="BD27" s="171">
        <f>SUM(AM27:AO27)</f>
        <v>1416666.6666666665</v>
      </c>
      <c r="BE27" s="171">
        <f>SUM(AP27:AR27)</f>
        <v>1733333.333333333</v>
      </c>
      <c r="BG27" s="172">
        <f>SUM(AT27:AW27)</f>
        <v>283333.33333333337</v>
      </c>
      <c r="BH27" s="172">
        <f>SUM(AX27:BA27)</f>
        <v>1716666.6666666665</v>
      </c>
      <c r="BI27" s="172">
        <f>SUM(BB27:BE27)</f>
        <v>5175000</v>
      </c>
      <c r="BJ27" s="464"/>
      <c r="BK27" s="449"/>
      <c r="BL27" s="464"/>
      <c r="BM27" s="449"/>
      <c r="BN27" s="464"/>
    </row>
    <row r="28" spans="2:66" s="4" customFormat="1">
      <c r="B28" s="448" t="s">
        <v>191</v>
      </c>
      <c r="C28" s="448"/>
      <c r="D28" s="448"/>
      <c r="E28" s="448"/>
      <c r="F28" s="448"/>
      <c r="G28" s="448"/>
      <c r="H28" s="448"/>
      <c r="I28" s="105">
        <f t="shared" ref="I28:AR28" si="6">SUM(I26:I27)</f>
        <v>0</v>
      </c>
      <c r="J28" s="105">
        <f t="shared" si="6"/>
        <v>0</v>
      </c>
      <c r="K28" s="105">
        <f t="shared" si="6"/>
        <v>8333.3333333333339</v>
      </c>
      <c r="L28" s="105">
        <f t="shared" si="6"/>
        <v>8333.3333333333339</v>
      </c>
      <c r="M28" s="105">
        <f t="shared" si="6"/>
        <v>16666.666666666668</v>
      </c>
      <c r="N28" s="105">
        <f t="shared" si="6"/>
        <v>16666.666666666668</v>
      </c>
      <c r="O28" s="105">
        <f t="shared" si="6"/>
        <v>25000</v>
      </c>
      <c r="P28" s="105">
        <f t="shared" si="6"/>
        <v>25000</v>
      </c>
      <c r="Q28" s="105">
        <f t="shared" si="6"/>
        <v>25000</v>
      </c>
      <c r="R28" s="105">
        <f t="shared" si="6"/>
        <v>41666.666666666664</v>
      </c>
      <c r="S28" s="105">
        <f t="shared" si="6"/>
        <v>58333.333333333336</v>
      </c>
      <c r="T28" s="105">
        <f t="shared" si="6"/>
        <v>58333.333333333336</v>
      </c>
      <c r="U28" s="105">
        <f t="shared" si="6"/>
        <v>75000</v>
      </c>
      <c r="V28" s="105">
        <f t="shared" si="6"/>
        <v>75000</v>
      </c>
      <c r="W28" s="105">
        <f t="shared" si="6"/>
        <v>83333.333333333328</v>
      </c>
      <c r="X28" s="105">
        <f t="shared" si="6"/>
        <v>100000</v>
      </c>
      <c r="Y28" s="105">
        <f t="shared" si="6"/>
        <v>108333.33333333333</v>
      </c>
      <c r="Z28" s="105">
        <f t="shared" si="6"/>
        <v>125000</v>
      </c>
      <c r="AA28" s="105">
        <f t="shared" si="6"/>
        <v>141666.66666666666</v>
      </c>
      <c r="AB28" s="105">
        <f t="shared" si="6"/>
        <v>158333.33333333334</v>
      </c>
      <c r="AC28" s="105">
        <f t="shared" si="6"/>
        <v>183333.33333333334</v>
      </c>
      <c r="AD28" s="105">
        <f t="shared" si="6"/>
        <v>200000</v>
      </c>
      <c r="AE28" s="105">
        <f t="shared" si="6"/>
        <v>225000</v>
      </c>
      <c r="AF28" s="105">
        <f t="shared" si="6"/>
        <v>241666.66666666666</v>
      </c>
      <c r="AG28" s="105">
        <f t="shared" si="6"/>
        <v>266666.66666666669</v>
      </c>
      <c r="AH28" s="105">
        <f t="shared" si="6"/>
        <v>291666.66666666669</v>
      </c>
      <c r="AI28" s="105">
        <f t="shared" si="6"/>
        <v>325000</v>
      </c>
      <c r="AJ28" s="105">
        <f t="shared" si="6"/>
        <v>350000</v>
      </c>
      <c r="AK28" s="105">
        <f t="shared" si="6"/>
        <v>383333.33333333331</v>
      </c>
      <c r="AL28" s="105">
        <f t="shared" si="6"/>
        <v>408333.33333333331</v>
      </c>
      <c r="AM28" s="105">
        <f t="shared" si="6"/>
        <v>433333.33333333331</v>
      </c>
      <c r="AN28" s="105">
        <f t="shared" si="6"/>
        <v>475000</v>
      </c>
      <c r="AO28" s="105">
        <f t="shared" si="6"/>
        <v>508333.33333333331</v>
      </c>
      <c r="AP28" s="105">
        <f t="shared" si="6"/>
        <v>541666.66666666663</v>
      </c>
      <c r="AQ28" s="105">
        <f t="shared" si="6"/>
        <v>575000</v>
      </c>
      <c r="AR28" s="105">
        <f t="shared" si="6"/>
        <v>616666.66666666663</v>
      </c>
      <c r="AS28" s="1"/>
      <c r="AT28" s="37">
        <f>SUM(I28:K28)</f>
        <v>8333.3333333333339</v>
      </c>
      <c r="AU28" s="37">
        <f>SUM(L28:N28)</f>
        <v>41666.666666666672</v>
      </c>
      <c r="AV28" s="37">
        <f>SUM(AV26:AV27)</f>
        <v>75000</v>
      </c>
      <c r="AW28" s="37">
        <f>SUM(R28:T28)</f>
        <v>158333.33333333334</v>
      </c>
      <c r="AX28" s="37">
        <f>SUM(U28:W28)</f>
        <v>233333.33333333331</v>
      </c>
      <c r="AY28" s="37">
        <f>SUM(X28:Z28)</f>
        <v>333333.33333333331</v>
      </c>
      <c r="AZ28" s="37">
        <f>SUM(AA28:AC28)</f>
        <v>483333.33333333337</v>
      </c>
      <c r="BA28" s="37">
        <f>SUM(AD28:AF28)</f>
        <v>666666.66666666663</v>
      </c>
      <c r="BB28" s="37">
        <f>SUM(AG28:AI28)</f>
        <v>883333.33333333337</v>
      </c>
      <c r="BC28" s="37">
        <f>SUM(AJ28:AL28)</f>
        <v>1141666.6666666665</v>
      </c>
      <c r="BD28" s="37">
        <f>SUM(AM28:AO28)</f>
        <v>1416666.6666666665</v>
      </c>
      <c r="BE28" s="37">
        <f>SUM(AP28:AR28)</f>
        <v>1733333.333333333</v>
      </c>
      <c r="BF28" s="1"/>
      <c r="BG28" s="37">
        <f>SUM(AT28:AW28)</f>
        <v>283333.33333333337</v>
      </c>
      <c r="BH28" s="37">
        <f>SUM(AX28:BA28)</f>
        <v>1716666.6666666665</v>
      </c>
      <c r="BI28" s="37">
        <f>SUM(BB28:BE28)</f>
        <v>5175000</v>
      </c>
      <c r="BJ28" s="459"/>
      <c r="BK28" s="447"/>
      <c r="BL28" s="459"/>
      <c r="BM28" s="447"/>
      <c r="BN28" s="459"/>
    </row>
    <row r="29" spans="2:66">
      <c r="B29" s="90" t="s">
        <v>190</v>
      </c>
      <c r="C29" s="90"/>
      <c r="D29" s="90"/>
      <c r="E29" s="90"/>
      <c r="F29" s="90"/>
      <c r="G29" s="90"/>
      <c r="H29" s="463"/>
      <c r="I29" s="462">
        <f t="shared" ref="I29:AR29" si="7">CHOOSE($BK$1,I103,I148,I192)</f>
        <v>0</v>
      </c>
      <c r="J29" s="462">
        <f t="shared" si="7"/>
        <v>0</v>
      </c>
      <c r="K29" s="462">
        <f t="shared" si="7"/>
        <v>100000</v>
      </c>
      <c r="L29" s="462">
        <f t="shared" si="7"/>
        <v>0</v>
      </c>
      <c r="M29" s="462">
        <f t="shared" si="7"/>
        <v>100000</v>
      </c>
      <c r="N29" s="462">
        <f t="shared" si="7"/>
        <v>0</v>
      </c>
      <c r="O29" s="462">
        <f t="shared" si="7"/>
        <v>100000</v>
      </c>
      <c r="P29" s="462">
        <f t="shared" si="7"/>
        <v>0</v>
      </c>
      <c r="Q29" s="462">
        <f t="shared" si="7"/>
        <v>0</v>
      </c>
      <c r="R29" s="462">
        <f t="shared" si="7"/>
        <v>200000</v>
      </c>
      <c r="S29" s="462">
        <f t="shared" si="7"/>
        <v>200000</v>
      </c>
      <c r="T29" s="462">
        <f t="shared" si="7"/>
        <v>0</v>
      </c>
      <c r="U29" s="462">
        <f t="shared" si="7"/>
        <v>200000</v>
      </c>
      <c r="V29" s="462">
        <f t="shared" si="7"/>
        <v>0</v>
      </c>
      <c r="W29" s="462">
        <f t="shared" si="7"/>
        <v>200000</v>
      </c>
      <c r="X29" s="462">
        <f t="shared" si="7"/>
        <v>200000</v>
      </c>
      <c r="Y29" s="462">
        <f t="shared" si="7"/>
        <v>200000</v>
      </c>
      <c r="Z29" s="462">
        <f t="shared" si="7"/>
        <v>200000</v>
      </c>
      <c r="AA29" s="462">
        <f t="shared" si="7"/>
        <v>300000</v>
      </c>
      <c r="AB29" s="462">
        <f t="shared" si="7"/>
        <v>200000</v>
      </c>
      <c r="AC29" s="462">
        <f t="shared" si="7"/>
        <v>300000</v>
      </c>
      <c r="AD29" s="462">
        <f t="shared" si="7"/>
        <v>400000</v>
      </c>
      <c r="AE29" s="462">
        <f t="shared" si="7"/>
        <v>500000</v>
      </c>
      <c r="AF29" s="462">
        <f t="shared" si="7"/>
        <v>200000</v>
      </c>
      <c r="AG29" s="462">
        <f t="shared" si="7"/>
        <v>500000</v>
      </c>
      <c r="AH29" s="462">
        <f t="shared" si="7"/>
        <v>300000</v>
      </c>
      <c r="AI29" s="462">
        <f t="shared" si="7"/>
        <v>600000</v>
      </c>
      <c r="AJ29" s="462">
        <f t="shared" si="7"/>
        <v>500000</v>
      </c>
      <c r="AK29" s="462">
        <f t="shared" si="7"/>
        <v>600000</v>
      </c>
      <c r="AL29" s="462">
        <f t="shared" si="7"/>
        <v>500000</v>
      </c>
      <c r="AM29" s="462">
        <f t="shared" si="7"/>
        <v>600000</v>
      </c>
      <c r="AN29" s="462">
        <f t="shared" si="7"/>
        <v>700000</v>
      </c>
      <c r="AO29" s="462">
        <f t="shared" si="7"/>
        <v>700000</v>
      </c>
      <c r="AP29" s="462">
        <f t="shared" si="7"/>
        <v>800000</v>
      </c>
      <c r="AQ29" s="462">
        <f t="shared" si="7"/>
        <v>900000</v>
      </c>
      <c r="AR29" s="462">
        <f t="shared" si="7"/>
        <v>700000</v>
      </c>
      <c r="AT29" s="462">
        <f>SUM(I29:K29)</f>
        <v>100000</v>
      </c>
      <c r="AU29" s="462">
        <f>SUM(L29:N29)</f>
        <v>100000</v>
      </c>
      <c r="AV29" s="462">
        <f>SUM(O29:Q29)</f>
        <v>100000</v>
      </c>
      <c r="AW29" s="462">
        <f>SUM(R29:T29)</f>
        <v>400000</v>
      </c>
      <c r="AX29" s="462">
        <f>SUM(U29:W29)</f>
        <v>400000</v>
      </c>
      <c r="AY29" s="462">
        <f>SUM(X29:Z29)</f>
        <v>600000</v>
      </c>
      <c r="AZ29" s="462">
        <f>SUM(AA29:AC29)</f>
        <v>800000</v>
      </c>
      <c r="BA29" s="462">
        <f>SUM(AD29:AF29)</f>
        <v>1100000</v>
      </c>
      <c r="BB29" s="462">
        <f>SUM(AG29:AI29)</f>
        <v>1400000</v>
      </c>
      <c r="BC29" s="462">
        <f>SUM(AJ29:AL29)</f>
        <v>1600000</v>
      </c>
      <c r="BD29" s="462">
        <f>SUM(AM29:AO29)</f>
        <v>2000000</v>
      </c>
      <c r="BE29" s="462">
        <f>SUM(AP29:AR29)</f>
        <v>2400000</v>
      </c>
      <c r="BG29" s="462">
        <f>SUM(AT29:AW29)</f>
        <v>700000</v>
      </c>
      <c r="BH29" s="462">
        <f>SUM(AX29:BA29)</f>
        <v>2900000</v>
      </c>
      <c r="BI29" s="462">
        <f>SUM(BB29:BE29)</f>
        <v>7400000</v>
      </c>
      <c r="BJ29" s="149"/>
      <c r="BK29" s="449"/>
      <c r="BL29" s="149"/>
      <c r="BM29" s="449"/>
      <c r="BN29" s="149"/>
    </row>
    <row r="30" spans="2:66">
      <c r="B30" s="90" t="s">
        <v>251</v>
      </c>
      <c r="C30" s="90"/>
      <c r="D30" s="90"/>
      <c r="E30" s="90"/>
      <c r="F30" s="90"/>
      <c r="G30" s="90"/>
      <c r="H30" s="463"/>
      <c r="I30" s="462">
        <f>I29+I26</f>
        <v>0</v>
      </c>
      <c r="J30" s="462">
        <f t="shared" ref="J30:AR30" si="8">J29+J26</f>
        <v>0</v>
      </c>
      <c r="K30" s="462">
        <f t="shared" si="8"/>
        <v>100000</v>
      </c>
      <c r="L30" s="462">
        <f t="shared" si="8"/>
        <v>0</v>
      </c>
      <c r="M30" s="462">
        <f t="shared" si="8"/>
        <v>100000</v>
      </c>
      <c r="N30" s="462">
        <f t="shared" si="8"/>
        <v>0</v>
      </c>
      <c r="O30" s="462">
        <f t="shared" si="8"/>
        <v>100000</v>
      </c>
      <c r="P30" s="462">
        <f t="shared" si="8"/>
        <v>0</v>
      </c>
      <c r="Q30" s="462">
        <f t="shared" si="8"/>
        <v>0</v>
      </c>
      <c r="R30" s="462">
        <f t="shared" si="8"/>
        <v>200000</v>
      </c>
      <c r="S30" s="462">
        <f t="shared" si="8"/>
        <v>200000</v>
      </c>
      <c r="T30" s="462">
        <f t="shared" si="8"/>
        <v>0</v>
      </c>
      <c r="U30" s="462">
        <f t="shared" si="8"/>
        <v>200000</v>
      </c>
      <c r="V30" s="462">
        <f t="shared" si="8"/>
        <v>0</v>
      </c>
      <c r="W30" s="462">
        <f t="shared" si="8"/>
        <v>200000</v>
      </c>
      <c r="X30" s="462">
        <f t="shared" si="8"/>
        <v>200000</v>
      </c>
      <c r="Y30" s="462">
        <f t="shared" si="8"/>
        <v>200000</v>
      </c>
      <c r="Z30" s="462">
        <f t="shared" si="8"/>
        <v>200000</v>
      </c>
      <c r="AA30" s="462">
        <f t="shared" si="8"/>
        <v>300000</v>
      </c>
      <c r="AB30" s="462">
        <f t="shared" si="8"/>
        <v>200000</v>
      </c>
      <c r="AC30" s="462">
        <f t="shared" si="8"/>
        <v>300000</v>
      </c>
      <c r="AD30" s="462">
        <f t="shared" si="8"/>
        <v>400000</v>
      </c>
      <c r="AE30" s="462">
        <f t="shared" si="8"/>
        <v>500000</v>
      </c>
      <c r="AF30" s="462">
        <f t="shared" si="8"/>
        <v>200000</v>
      </c>
      <c r="AG30" s="462">
        <f t="shared" si="8"/>
        <v>500000</v>
      </c>
      <c r="AH30" s="462">
        <f t="shared" si="8"/>
        <v>300000</v>
      </c>
      <c r="AI30" s="462">
        <f t="shared" si="8"/>
        <v>600000</v>
      </c>
      <c r="AJ30" s="462">
        <f t="shared" si="8"/>
        <v>500000</v>
      </c>
      <c r="AK30" s="462">
        <f t="shared" si="8"/>
        <v>600000</v>
      </c>
      <c r="AL30" s="462">
        <f t="shared" si="8"/>
        <v>500000</v>
      </c>
      <c r="AM30" s="462">
        <f t="shared" si="8"/>
        <v>600000</v>
      </c>
      <c r="AN30" s="462">
        <f t="shared" si="8"/>
        <v>700000</v>
      </c>
      <c r="AO30" s="462">
        <f t="shared" si="8"/>
        <v>700000</v>
      </c>
      <c r="AP30" s="462">
        <f t="shared" si="8"/>
        <v>800000</v>
      </c>
      <c r="AQ30" s="462">
        <f t="shared" si="8"/>
        <v>900000</v>
      </c>
      <c r="AR30" s="462">
        <f t="shared" si="8"/>
        <v>700000</v>
      </c>
      <c r="AT30" s="462">
        <f>SUM(I30:K30)</f>
        <v>100000</v>
      </c>
      <c r="AU30" s="462">
        <f>SUM(L30:N30)</f>
        <v>100000</v>
      </c>
      <c r="AV30" s="462">
        <f>SUM(O30:Q30)</f>
        <v>100000</v>
      </c>
      <c r="AW30" s="462">
        <f>SUM(R30:T30)</f>
        <v>400000</v>
      </c>
      <c r="AX30" s="462">
        <f>SUM(U30:W30)</f>
        <v>400000</v>
      </c>
      <c r="AY30" s="462">
        <f>SUM(X30:Z30)</f>
        <v>600000</v>
      </c>
      <c r="AZ30" s="462">
        <f>SUM(AA30:AC30)</f>
        <v>800000</v>
      </c>
      <c r="BA30" s="462">
        <f>SUM(AD30:AF30)</f>
        <v>1100000</v>
      </c>
      <c r="BB30" s="462">
        <f>SUM(AG30:AI30)</f>
        <v>1400000</v>
      </c>
      <c r="BC30" s="462">
        <f>SUM(AJ30:AL30)</f>
        <v>1600000</v>
      </c>
      <c r="BD30" s="462">
        <f>SUM(AM30:AO30)</f>
        <v>2000000</v>
      </c>
      <c r="BE30" s="462">
        <f>SUM(AP30:AR30)</f>
        <v>2400000</v>
      </c>
      <c r="BG30" s="462">
        <f>SUM(AT30:AW30)</f>
        <v>700000</v>
      </c>
      <c r="BH30" s="462">
        <f>SUM(AX30:BA30)</f>
        <v>2900000</v>
      </c>
      <c r="BI30" s="462">
        <f>SUM(BB30:BE30)</f>
        <v>7400000</v>
      </c>
      <c r="BJ30" s="149"/>
      <c r="BK30" s="449"/>
      <c r="BL30" s="149"/>
      <c r="BM30" s="449"/>
      <c r="BN30" s="149"/>
    </row>
    <row r="31" spans="2:66">
      <c r="AG31" s="458"/>
      <c r="AH31" s="458"/>
      <c r="AI31" s="458"/>
      <c r="AJ31" s="458"/>
      <c r="AK31" s="458"/>
      <c r="AL31" s="458"/>
      <c r="AM31" s="458"/>
      <c r="AN31" s="458"/>
      <c r="AO31" s="458"/>
      <c r="AP31" s="458"/>
      <c r="AQ31" s="458"/>
      <c r="AR31" s="458"/>
      <c r="AT31" s="460"/>
      <c r="AU31" s="460"/>
      <c r="AV31" s="460"/>
      <c r="AW31" s="460"/>
      <c r="AX31" s="460"/>
      <c r="AY31" s="460"/>
      <c r="AZ31" s="460"/>
      <c r="BA31" s="460"/>
      <c r="BB31" s="460"/>
      <c r="BC31" s="460"/>
      <c r="BD31" s="460"/>
      <c r="BE31" s="460"/>
      <c r="BG31" s="458"/>
      <c r="BH31" s="458"/>
      <c r="BI31" s="458"/>
      <c r="BJ31" s="458"/>
      <c r="BK31" s="449"/>
      <c r="BL31" s="458"/>
      <c r="BM31" s="449"/>
      <c r="BN31" s="458"/>
    </row>
    <row r="32" spans="2:66">
      <c r="B32" s="455" t="s">
        <v>189</v>
      </c>
      <c r="I32" s="3">
        <f t="shared" ref="I32:AR32" si="9">$G$18*I22</f>
        <v>0</v>
      </c>
      <c r="J32" s="3">
        <f t="shared" si="9"/>
        <v>0</v>
      </c>
      <c r="K32" s="3">
        <f t="shared" si="9"/>
        <v>3000</v>
      </c>
      <c r="L32" s="3">
        <f t="shared" si="9"/>
        <v>0</v>
      </c>
      <c r="M32" s="3">
        <f t="shared" si="9"/>
        <v>3000</v>
      </c>
      <c r="N32" s="3">
        <f t="shared" si="9"/>
        <v>0</v>
      </c>
      <c r="O32" s="3">
        <f t="shared" si="9"/>
        <v>3000</v>
      </c>
      <c r="P32" s="3">
        <f t="shared" si="9"/>
        <v>0</v>
      </c>
      <c r="Q32" s="3">
        <f t="shared" si="9"/>
        <v>0</v>
      </c>
      <c r="R32" s="3">
        <f t="shared" si="9"/>
        <v>6000</v>
      </c>
      <c r="S32" s="3">
        <f t="shared" si="9"/>
        <v>6000</v>
      </c>
      <c r="T32" s="3">
        <f t="shared" si="9"/>
        <v>0</v>
      </c>
      <c r="U32" s="3">
        <f t="shared" si="9"/>
        <v>6000</v>
      </c>
      <c r="V32" s="3">
        <f t="shared" si="9"/>
        <v>0</v>
      </c>
      <c r="W32" s="3">
        <f t="shared" si="9"/>
        <v>3000</v>
      </c>
      <c r="X32" s="3">
        <f t="shared" si="9"/>
        <v>6000</v>
      </c>
      <c r="Y32" s="3">
        <f t="shared" si="9"/>
        <v>3000</v>
      </c>
      <c r="Z32" s="3">
        <f t="shared" si="9"/>
        <v>6000</v>
      </c>
      <c r="AA32" s="3">
        <f t="shared" si="9"/>
        <v>6000</v>
      </c>
      <c r="AB32" s="3">
        <f t="shared" si="9"/>
        <v>6000</v>
      </c>
      <c r="AC32" s="3">
        <f t="shared" si="9"/>
        <v>9000</v>
      </c>
      <c r="AD32" s="3">
        <f t="shared" si="9"/>
        <v>6000</v>
      </c>
      <c r="AE32" s="3">
        <f t="shared" si="9"/>
        <v>9000</v>
      </c>
      <c r="AF32" s="3">
        <f t="shared" si="9"/>
        <v>6000</v>
      </c>
      <c r="AG32" s="3">
        <f t="shared" si="9"/>
        <v>9000</v>
      </c>
      <c r="AH32" s="3">
        <f t="shared" si="9"/>
        <v>9000</v>
      </c>
      <c r="AI32" s="3">
        <f t="shared" si="9"/>
        <v>12000</v>
      </c>
      <c r="AJ32" s="3">
        <f t="shared" si="9"/>
        <v>9000</v>
      </c>
      <c r="AK32" s="3">
        <f t="shared" si="9"/>
        <v>12000</v>
      </c>
      <c r="AL32" s="3">
        <f t="shared" si="9"/>
        <v>9000</v>
      </c>
      <c r="AM32" s="3">
        <f t="shared" si="9"/>
        <v>9000</v>
      </c>
      <c r="AN32" s="3">
        <f t="shared" si="9"/>
        <v>15000</v>
      </c>
      <c r="AO32" s="3">
        <f t="shared" si="9"/>
        <v>12000</v>
      </c>
      <c r="AP32" s="3">
        <f t="shared" si="9"/>
        <v>12000</v>
      </c>
      <c r="AQ32" s="3">
        <f t="shared" si="9"/>
        <v>12000</v>
      </c>
      <c r="AR32" s="3">
        <f t="shared" si="9"/>
        <v>15000</v>
      </c>
      <c r="AT32" s="3">
        <f>SUM(I32:K32)</f>
        <v>3000</v>
      </c>
      <c r="AU32" s="3">
        <f>SUM(L32:N32)</f>
        <v>3000</v>
      </c>
      <c r="AV32" s="3">
        <f>SUM(O32:Q32)</f>
        <v>3000</v>
      </c>
      <c r="AW32" s="3">
        <f>SUM(R32:T32)</f>
        <v>12000</v>
      </c>
      <c r="AX32" s="3">
        <f>SUM(U32:W32)</f>
        <v>9000</v>
      </c>
      <c r="AY32" s="3">
        <f>SUM(X32:Z32)</f>
        <v>15000</v>
      </c>
      <c r="AZ32" s="3">
        <f>SUM(AA32:AC32)</f>
        <v>21000</v>
      </c>
      <c r="BA32" s="3">
        <f>SUM(AD32:AF32)</f>
        <v>21000</v>
      </c>
      <c r="BB32" s="3">
        <f>SUM(AG32:AI32)</f>
        <v>30000</v>
      </c>
      <c r="BC32" s="3">
        <f>SUM(AJ32:AL32)</f>
        <v>30000</v>
      </c>
      <c r="BD32" s="3">
        <f>SUM(AM32:AO32)</f>
        <v>36000</v>
      </c>
      <c r="BE32" s="3">
        <f>SUM(AP32:AR32)</f>
        <v>39000</v>
      </c>
      <c r="BG32" s="172">
        <f>SUM(AT32:AW32)</f>
        <v>21000</v>
      </c>
      <c r="BH32" s="172">
        <f>SUM(AX32:BA32)</f>
        <v>66000</v>
      </c>
      <c r="BI32" s="172">
        <f>SUM(BB32:BE32)</f>
        <v>135000</v>
      </c>
      <c r="BJ32" s="461"/>
      <c r="BK32" s="449"/>
      <c r="BL32" s="461"/>
      <c r="BM32" s="449"/>
      <c r="BN32" s="461"/>
    </row>
    <row r="33" spans="2:66">
      <c r="B33" s="1" t="s">
        <v>188</v>
      </c>
      <c r="H33" s="32"/>
      <c r="I33" s="172">
        <f t="shared" ref="I33:AR33" si="10">I23*$G$19</f>
        <v>0</v>
      </c>
      <c r="J33" s="172">
        <f t="shared" si="10"/>
        <v>0</v>
      </c>
      <c r="K33" s="172">
        <f t="shared" si="10"/>
        <v>500</v>
      </c>
      <c r="L33" s="172">
        <f t="shared" si="10"/>
        <v>500</v>
      </c>
      <c r="M33" s="172">
        <f t="shared" si="10"/>
        <v>1000</v>
      </c>
      <c r="N33" s="172">
        <f t="shared" si="10"/>
        <v>1000</v>
      </c>
      <c r="O33" s="172">
        <f t="shared" si="10"/>
        <v>1500</v>
      </c>
      <c r="P33" s="172">
        <f t="shared" si="10"/>
        <v>1500</v>
      </c>
      <c r="Q33" s="172">
        <f t="shared" si="10"/>
        <v>1500</v>
      </c>
      <c r="R33" s="172">
        <f t="shared" si="10"/>
        <v>2500</v>
      </c>
      <c r="S33" s="172">
        <f t="shared" si="10"/>
        <v>3500</v>
      </c>
      <c r="T33" s="172">
        <f t="shared" si="10"/>
        <v>3500</v>
      </c>
      <c r="U33" s="172">
        <f t="shared" si="10"/>
        <v>4500</v>
      </c>
      <c r="V33" s="172">
        <f t="shared" si="10"/>
        <v>4500</v>
      </c>
      <c r="W33" s="172">
        <f t="shared" si="10"/>
        <v>5000</v>
      </c>
      <c r="X33" s="172">
        <f t="shared" si="10"/>
        <v>6000</v>
      </c>
      <c r="Y33" s="172">
        <f t="shared" si="10"/>
        <v>6500</v>
      </c>
      <c r="Z33" s="172">
        <f t="shared" si="10"/>
        <v>7500</v>
      </c>
      <c r="AA33" s="172">
        <f t="shared" si="10"/>
        <v>8500</v>
      </c>
      <c r="AB33" s="172">
        <f t="shared" si="10"/>
        <v>9500</v>
      </c>
      <c r="AC33" s="172">
        <f t="shared" si="10"/>
        <v>11000</v>
      </c>
      <c r="AD33" s="172">
        <f t="shared" si="10"/>
        <v>12000</v>
      </c>
      <c r="AE33" s="172">
        <f t="shared" si="10"/>
        <v>13500</v>
      </c>
      <c r="AF33" s="172">
        <f t="shared" si="10"/>
        <v>14500</v>
      </c>
      <c r="AG33" s="172">
        <f t="shared" si="10"/>
        <v>16000</v>
      </c>
      <c r="AH33" s="172">
        <f t="shared" si="10"/>
        <v>17500</v>
      </c>
      <c r="AI33" s="172">
        <f t="shared" si="10"/>
        <v>19500</v>
      </c>
      <c r="AJ33" s="172">
        <f t="shared" si="10"/>
        <v>21000</v>
      </c>
      <c r="AK33" s="172">
        <f t="shared" si="10"/>
        <v>23000</v>
      </c>
      <c r="AL33" s="172">
        <f t="shared" si="10"/>
        <v>24500</v>
      </c>
      <c r="AM33" s="172">
        <f t="shared" si="10"/>
        <v>26000</v>
      </c>
      <c r="AN33" s="172">
        <f t="shared" si="10"/>
        <v>28500</v>
      </c>
      <c r="AO33" s="172">
        <f t="shared" si="10"/>
        <v>30500</v>
      </c>
      <c r="AP33" s="172">
        <f t="shared" si="10"/>
        <v>32500</v>
      </c>
      <c r="AQ33" s="172">
        <f t="shared" si="10"/>
        <v>34500</v>
      </c>
      <c r="AR33" s="172">
        <f t="shared" si="10"/>
        <v>37000</v>
      </c>
      <c r="AT33" s="450">
        <f>SUM(I33:K33)</f>
        <v>500</v>
      </c>
      <c r="AU33" s="450">
        <f>SUM(L33:N33)</f>
        <v>2500</v>
      </c>
      <c r="AV33" s="450">
        <f>SUM(O33:Q33)</f>
        <v>4500</v>
      </c>
      <c r="AW33" s="450">
        <f>SUM(R33:T33)</f>
        <v>9500</v>
      </c>
      <c r="AX33" s="450">
        <f>SUM(U33:W33)</f>
        <v>14000</v>
      </c>
      <c r="AY33" s="450">
        <f>SUM(X33:Z33)</f>
        <v>20000</v>
      </c>
      <c r="AZ33" s="450">
        <f>SUM(AA33:AC33)</f>
        <v>29000</v>
      </c>
      <c r="BA33" s="450">
        <f>SUM(AD33:AF33)</f>
        <v>40000</v>
      </c>
      <c r="BB33" s="450">
        <f>SUM(AG33:AI33)</f>
        <v>53000</v>
      </c>
      <c r="BC33" s="450">
        <f>SUM(AJ33:AL33)</f>
        <v>68500</v>
      </c>
      <c r="BD33" s="450">
        <f>SUM(AM33:AO33)</f>
        <v>85000</v>
      </c>
      <c r="BE33" s="450">
        <f>SUM(AP33:AR33)</f>
        <v>104000</v>
      </c>
      <c r="BG33" s="450">
        <f>SUM(AT33:AW33)</f>
        <v>17000</v>
      </c>
      <c r="BH33" s="450">
        <f>SUM(AX33:BA33)</f>
        <v>103000</v>
      </c>
      <c r="BI33" s="450">
        <f>SUM(BB33:BE33)</f>
        <v>310500</v>
      </c>
      <c r="BJ33" s="460"/>
      <c r="BK33" s="449"/>
      <c r="BL33" s="460"/>
      <c r="BM33" s="449"/>
      <c r="BN33" s="460"/>
    </row>
    <row r="34" spans="2:66" s="4" customFormat="1">
      <c r="B34" s="448" t="s">
        <v>187</v>
      </c>
      <c r="C34" s="448"/>
      <c r="D34" s="448"/>
      <c r="E34" s="448"/>
      <c r="F34" s="448"/>
      <c r="G34" s="448"/>
      <c r="H34" s="448"/>
      <c r="I34" s="105">
        <f t="shared" ref="I34:AR34" si="11">I32+I33</f>
        <v>0</v>
      </c>
      <c r="J34" s="105">
        <f t="shared" si="11"/>
        <v>0</v>
      </c>
      <c r="K34" s="105">
        <f t="shared" si="11"/>
        <v>3500</v>
      </c>
      <c r="L34" s="105">
        <f t="shared" si="11"/>
        <v>500</v>
      </c>
      <c r="M34" s="105">
        <f t="shared" si="11"/>
        <v>4000</v>
      </c>
      <c r="N34" s="105">
        <f t="shared" si="11"/>
        <v>1000</v>
      </c>
      <c r="O34" s="105">
        <f t="shared" si="11"/>
        <v>4500</v>
      </c>
      <c r="P34" s="105">
        <f t="shared" si="11"/>
        <v>1500</v>
      </c>
      <c r="Q34" s="105">
        <f t="shared" si="11"/>
        <v>1500</v>
      </c>
      <c r="R34" s="105">
        <f t="shared" si="11"/>
        <v>8500</v>
      </c>
      <c r="S34" s="105">
        <f t="shared" si="11"/>
        <v>9500</v>
      </c>
      <c r="T34" s="105">
        <f t="shared" si="11"/>
        <v>3500</v>
      </c>
      <c r="U34" s="105">
        <f t="shared" si="11"/>
        <v>10500</v>
      </c>
      <c r="V34" s="105">
        <f t="shared" si="11"/>
        <v>4500</v>
      </c>
      <c r="W34" s="105">
        <f t="shared" si="11"/>
        <v>8000</v>
      </c>
      <c r="X34" s="105">
        <f t="shared" si="11"/>
        <v>12000</v>
      </c>
      <c r="Y34" s="105">
        <f t="shared" si="11"/>
        <v>9500</v>
      </c>
      <c r="Z34" s="105">
        <f t="shared" si="11"/>
        <v>13500</v>
      </c>
      <c r="AA34" s="105">
        <f t="shared" si="11"/>
        <v>14500</v>
      </c>
      <c r="AB34" s="105">
        <f t="shared" si="11"/>
        <v>15500</v>
      </c>
      <c r="AC34" s="105">
        <f t="shared" si="11"/>
        <v>20000</v>
      </c>
      <c r="AD34" s="105">
        <f t="shared" si="11"/>
        <v>18000</v>
      </c>
      <c r="AE34" s="105">
        <f t="shared" si="11"/>
        <v>22500</v>
      </c>
      <c r="AF34" s="105">
        <f t="shared" si="11"/>
        <v>20500</v>
      </c>
      <c r="AG34" s="105">
        <f t="shared" si="11"/>
        <v>25000</v>
      </c>
      <c r="AH34" s="105">
        <f t="shared" si="11"/>
        <v>26500</v>
      </c>
      <c r="AI34" s="105">
        <f t="shared" si="11"/>
        <v>31500</v>
      </c>
      <c r="AJ34" s="105">
        <f t="shared" si="11"/>
        <v>30000</v>
      </c>
      <c r="AK34" s="105">
        <f t="shared" si="11"/>
        <v>35000</v>
      </c>
      <c r="AL34" s="105">
        <f t="shared" si="11"/>
        <v>33500</v>
      </c>
      <c r="AM34" s="105">
        <f t="shared" si="11"/>
        <v>35000</v>
      </c>
      <c r="AN34" s="105">
        <f t="shared" si="11"/>
        <v>43500</v>
      </c>
      <c r="AO34" s="105">
        <f t="shared" si="11"/>
        <v>42500</v>
      </c>
      <c r="AP34" s="105">
        <f t="shared" si="11"/>
        <v>44500</v>
      </c>
      <c r="AQ34" s="105">
        <f t="shared" si="11"/>
        <v>46500</v>
      </c>
      <c r="AR34" s="105">
        <f t="shared" si="11"/>
        <v>52000</v>
      </c>
      <c r="AS34" s="1"/>
      <c r="AT34" s="105">
        <f>SUM(I34:K34)</f>
        <v>3500</v>
      </c>
      <c r="AU34" s="105">
        <f>SUM(L34:N34)</f>
        <v>5500</v>
      </c>
      <c r="AV34" s="105">
        <f>SUM(O34:Q34)</f>
        <v>7500</v>
      </c>
      <c r="AW34" s="105">
        <f>SUM(R34:T34)</f>
        <v>21500</v>
      </c>
      <c r="AX34" s="105">
        <f>SUM(U34:W34)</f>
        <v>23000</v>
      </c>
      <c r="AY34" s="105">
        <f>SUM(X34:Z34)</f>
        <v>35000</v>
      </c>
      <c r="AZ34" s="105">
        <f>SUM(AA34:AC34)</f>
        <v>50000</v>
      </c>
      <c r="BA34" s="105">
        <f>SUM(AD34:AF34)</f>
        <v>61000</v>
      </c>
      <c r="BB34" s="105">
        <f>SUM(AG34:AI34)</f>
        <v>83000</v>
      </c>
      <c r="BC34" s="105">
        <f>SUM(AJ34:AL34)</f>
        <v>98500</v>
      </c>
      <c r="BD34" s="105">
        <f>SUM(AM34:AO34)</f>
        <v>121000</v>
      </c>
      <c r="BE34" s="105">
        <f>SUM(AP34:AR34)</f>
        <v>143000</v>
      </c>
      <c r="BF34" s="1"/>
      <c r="BG34" s="105">
        <f>SUM(AT34:AW34)</f>
        <v>38000</v>
      </c>
      <c r="BH34" s="105">
        <f>SUM(AX34:BA34)</f>
        <v>169000</v>
      </c>
      <c r="BI34" s="105">
        <f>SUM(BB34:BE34)</f>
        <v>445500</v>
      </c>
      <c r="BJ34" s="459"/>
      <c r="BK34" s="447"/>
      <c r="BL34" s="459"/>
      <c r="BM34" s="447"/>
      <c r="BN34" s="459"/>
    </row>
    <row r="35" spans="2:66">
      <c r="B35" s="154"/>
      <c r="C35" s="154"/>
      <c r="D35" s="154"/>
      <c r="E35" s="154"/>
      <c r="F35" s="154"/>
      <c r="G35" s="154"/>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T35" s="179"/>
      <c r="AU35" s="179"/>
      <c r="AV35" s="179"/>
      <c r="AW35" s="179"/>
      <c r="AX35" s="179"/>
      <c r="AY35" s="179"/>
      <c r="AZ35" s="179"/>
      <c r="BA35" s="179"/>
      <c r="BB35" s="179"/>
      <c r="BC35" s="179"/>
      <c r="BD35" s="179"/>
      <c r="BE35" s="179"/>
      <c r="BG35" s="458"/>
      <c r="BH35" s="458"/>
      <c r="BI35" s="458"/>
      <c r="BJ35" s="457"/>
      <c r="BK35" s="449"/>
      <c r="BL35" s="457"/>
      <c r="BM35" s="449"/>
      <c r="BN35" s="457"/>
    </row>
    <row r="36" spans="2:66" s="4" customFormat="1" ht="13.5">
      <c r="B36" s="103" t="s">
        <v>43</v>
      </c>
      <c r="C36" s="103"/>
      <c r="D36" s="103"/>
      <c r="E36" s="103"/>
      <c r="F36" s="103"/>
      <c r="G36" s="103"/>
      <c r="H36" s="103"/>
      <c r="I36" s="106">
        <f t="shared" ref="I36:AR36" si="12">I28-I34</f>
        <v>0</v>
      </c>
      <c r="J36" s="106">
        <f t="shared" si="12"/>
        <v>0</v>
      </c>
      <c r="K36" s="106">
        <f t="shared" si="12"/>
        <v>4833.3333333333339</v>
      </c>
      <c r="L36" s="106">
        <f t="shared" si="12"/>
        <v>7833.3333333333339</v>
      </c>
      <c r="M36" s="106">
        <f t="shared" si="12"/>
        <v>12666.666666666668</v>
      </c>
      <c r="N36" s="106">
        <f t="shared" si="12"/>
        <v>15666.666666666668</v>
      </c>
      <c r="O36" s="106">
        <f t="shared" si="12"/>
        <v>20500</v>
      </c>
      <c r="P36" s="106">
        <f t="shared" si="12"/>
        <v>23500</v>
      </c>
      <c r="Q36" s="106">
        <f t="shared" si="12"/>
        <v>23500</v>
      </c>
      <c r="R36" s="106">
        <f t="shared" si="12"/>
        <v>33166.666666666664</v>
      </c>
      <c r="S36" s="106">
        <f t="shared" si="12"/>
        <v>48833.333333333336</v>
      </c>
      <c r="T36" s="106">
        <f t="shared" si="12"/>
        <v>54833.333333333336</v>
      </c>
      <c r="U36" s="106">
        <f t="shared" si="12"/>
        <v>64500</v>
      </c>
      <c r="V36" s="106">
        <f t="shared" si="12"/>
        <v>70500</v>
      </c>
      <c r="W36" s="106">
        <f t="shared" si="12"/>
        <v>75333.333333333328</v>
      </c>
      <c r="X36" s="106">
        <f t="shared" si="12"/>
        <v>88000</v>
      </c>
      <c r="Y36" s="106">
        <f t="shared" si="12"/>
        <v>98833.333333333328</v>
      </c>
      <c r="Z36" s="106">
        <f t="shared" si="12"/>
        <v>111500</v>
      </c>
      <c r="AA36" s="106">
        <f t="shared" si="12"/>
        <v>127166.66666666666</v>
      </c>
      <c r="AB36" s="106">
        <f t="shared" si="12"/>
        <v>142833.33333333334</v>
      </c>
      <c r="AC36" s="106">
        <f t="shared" si="12"/>
        <v>163333.33333333334</v>
      </c>
      <c r="AD36" s="106">
        <f t="shared" si="12"/>
        <v>182000</v>
      </c>
      <c r="AE36" s="106">
        <f t="shared" si="12"/>
        <v>202500</v>
      </c>
      <c r="AF36" s="106">
        <f t="shared" si="12"/>
        <v>221166.66666666666</v>
      </c>
      <c r="AG36" s="106">
        <f t="shared" si="12"/>
        <v>241666.66666666669</v>
      </c>
      <c r="AH36" s="106">
        <f t="shared" si="12"/>
        <v>265166.66666666669</v>
      </c>
      <c r="AI36" s="106">
        <f t="shared" si="12"/>
        <v>293500</v>
      </c>
      <c r="AJ36" s="106">
        <f t="shared" si="12"/>
        <v>320000</v>
      </c>
      <c r="AK36" s="106">
        <f t="shared" si="12"/>
        <v>348333.33333333331</v>
      </c>
      <c r="AL36" s="106">
        <f t="shared" si="12"/>
        <v>374833.33333333331</v>
      </c>
      <c r="AM36" s="106">
        <f t="shared" si="12"/>
        <v>398333.33333333331</v>
      </c>
      <c r="AN36" s="106">
        <f t="shared" si="12"/>
        <v>431500</v>
      </c>
      <c r="AO36" s="106">
        <f t="shared" si="12"/>
        <v>465833.33333333331</v>
      </c>
      <c r="AP36" s="106">
        <f t="shared" si="12"/>
        <v>497166.66666666663</v>
      </c>
      <c r="AQ36" s="106">
        <f t="shared" si="12"/>
        <v>528500</v>
      </c>
      <c r="AR36" s="106">
        <f t="shared" si="12"/>
        <v>564666.66666666663</v>
      </c>
      <c r="AS36" s="1"/>
      <c r="AT36" s="106">
        <f>SUM(I36:K36)</f>
        <v>4833.3333333333339</v>
      </c>
      <c r="AU36" s="106">
        <f>SUM(L36:N36)</f>
        <v>36166.666666666672</v>
      </c>
      <c r="AV36" s="106">
        <f>SUM(O36:Q36)</f>
        <v>67500</v>
      </c>
      <c r="AW36" s="106">
        <f>SUM(R36:T36)</f>
        <v>136833.33333333334</v>
      </c>
      <c r="AX36" s="106">
        <f>SUM(U36:W36)</f>
        <v>210333.33333333331</v>
      </c>
      <c r="AY36" s="106">
        <f>SUM(X36:Z36)</f>
        <v>298333.33333333331</v>
      </c>
      <c r="AZ36" s="106">
        <f>SUM(AA36:AC36)</f>
        <v>433333.33333333337</v>
      </c>
      <c r="BA36" s="106">
        <f>SUM(AD36:AF36)</f>
        <v>605666.66666666663</v>
      </c>
      <c r="BB36" s="106">
        <f>SUM(AG36:AI36)</f>
        <v>800333.33333333337</v>
      </c>
      <c r="BC36" s="106">
        <f>SUM(AJ36:AL36)</f>
        <v>1043166.6666666665</v>
      </c>
      <c r="BD36" s="106">
        <f>SUM(AM36:AO36)</f>
        <v>1295666.6666666665</v>
      </c>
      <c r="BE36" s="106">
        <f>SUM(AP36:AR36)</f>
        <v>1590333.3333333333</v>
      </c>
      <c r="BF36" s="1"/>
      <c r="BG36" s="106">
        <f>SUM(AT36:AW36)</f>
        <v>245333.33333333334</v>
      </c>
      <c r="BH36" s="106">
        <f>SUM(AX36:BA36)</f>
        <v>1547666.6666666665</v>
      </c>
      <c r="BI36" s="106">
        <f>SUM(BB36:BE36)</f>
        <v>4729500</v>
      </c>
      <c r="BJ36" s="446"/>
      <c r="BK36" s="447"/>
      <c r="BL36" s="446"/>
      <c r="BM36" s="447"/>
      <c r="BN36" s="446"/>
    </row>
    <row r="37" spans="2:66" s="102" customFormat="1">
      <c r="B37" s="445" t="s">
        <v>34</v>
      </c>
      <c r="C37" s="444"/>
      <c r="D37" s="444"/>
      <c r="E37" s="444"/>
      <c r="F37" s="444"/>
      <c r="G37" s="444"/>
      <c r="H37" s="444"/>
      <c r="I37" s="15" t="str">
        <f t="shared" ref="I37:AR37" si="13">IF(ISNUMBER(I36/I28),I36/I28,"n/a ")</f>
        <v xml:space="preserve">n/a </v>
      </c>
      <c r="J37" s="15" t="str">
        <f t="shared" si="13"/>
        <v xml:space="preserve">n/a </v>
      </c>
      <c r="K37" s="15">
        <f t="shared" si="13"/>
        <v>0.58000000000000007</v>
      </c>
      <c r="L37" s="15">
        <f t="shared" si="13"/>
        <v>0.94000000000000006</v>
      </c>
      <c r="M37" s="15">
        <f t="shared" si="13"/>
        <v>0.76</v>
      </c>
      <c r="N37" s="15">
        <f t="shared" si="13"/>
        <v>0.94000000000000006</v>
      </c>
      <c r="O37" s="15">
        <f t="shared" si="13"/>
        <v>0.82</v>
      </c>
      <c r="P37" s="15">
        <f t="shared" si="13"/>
        <v>0.94</v>
      </c>
      <c r="Q37" s="15">
        <f t="shared" si="13"/>
        <v>0.94</v>
      </c>
      <c r="R37" s="15">
        <f t="shared" si="13"/>
        <v>0.79600000000000004</v>
      </c>
      <c r="S37" s="15">
        <f t="shared" si="13"/>
        <v>0.83714285714285719</v>
      </c>
      <c r="T37" s="15">
        <f t="shared" si="13"/>
        <v>0.94000000000000006</v>
      </c>
      <c r="U37" s="15">
        <f t="shared" si="13"/>
        <v>0.86</v>
      </c>
      <c r="V37" s="15">
        <f t="shared" si="13"/>
        <v>0.94</v>
      </c>
      <c r="W37" s="15">
        <f t="shared" si="13"/>
        <v>0.90400000000000003</v>
      </c>
      <c r="X37" s="15">
        <f t="shared" si="13"/>
        <v>0.88</v>
      </c>
      <c r="Y37" s="15">
        <f t="shared" si="13"/>
        <v>0.91230769230769226</v>
      </c>
      <c r="Z37" s="15">
        <f t="shared" si="13"/>
        <v>0.89200000000000002</v>
      </c>
      <c r="AA37" s="15">
        <f t="shared" si="13"/>
        <v>0.89764705882352935</v>
      </c>
      <c r="AB37" s="15">
        <f t="shared" si="13"/>
        <v>0.90210526315789474</v>
      </c>
      <c r="AC37" s="15">
        <f t="shared" si="13"/>
        <v>0.89090909090909087</v>
      </c>
      <c r="AD37" s="15">
        <f t="shared" si="13"/>
        <v>0.91</v>
      </c>
      <c r="AE37" s="15">
        <f t="shared" si="13"/>
        <v>0.9</v>
      </c>
      <c r="AF37" s="15">
        <f t="shared" si="13"/>
        <v>0.91517241379310343</v>
      </c>
      <c r="AG37" s="15">
        <f t="shared" si="13"/>
        <v>0.90625</v>
      </c>
      <c r="AH37" s="15">
        <f t="shared" si="13"/>
        <v>0.90914285714285714</v>
      </c>
      <c r="AI37" s="15">
        <f t="shared" si="13"/>
        <v>0.90307692307692311</v>
      </c>
      <c r="AJ37" s="15">
        <f t="shared" si="13"/>
        <v>0.91428571428571426</v>
      </c>
      <c r="AK37" s="15">
        <f t="shared" si="13"/>
        <v>0.90869565217391302</v>
      </c>
      <c r="AL37" s="15">
        <f t="shared" si="13"/>
        <v>0.9179591836734694</v>
      </c>
      <c r="AM37" s="15">
        <f t="shared" si="13"/>
        <v>0.91923076923076918</v>
      </c>
      <c r="AN37" s="15">
        <f t="shared" si="13"/>
        <v>0.90842105263157891</v>
      </c>
      <c r="AO37" s="15">
        <f t="shared" si="13"/>
        <v>0.91639344262295086</v>
      </c>
      <c r="AP37" s="15">
        <f t="shared" si="13"/>
        <v>0.91784615384615387</v>
      </c>
      <c r="AQ37" s="15">
        <f t="shared" si="13"/>
        <v>0.9191304347826087</v>
      </c>
      <c r="AR37" s="15">
        <f t="shared" si="13"/>
        <v>0.91567567567567565</v>
      </c>
      <c r="AS37" s="1"/>
      <c r="AT37" s="15">
        <f t="shared" ref="AT37:BE37" si="14">IF(ISNUMBER(AT36/AT28),AT36/AT28,"n/a ")</f>
        <v>0.58000000000000007</v>
      </c>
      <c r="AU37" s="15">
        <f t="shared" si="14"/>
        <v>0.86799999999999999</v>
      </c>
      <c r="AV37" s="15">
        <f t="shared" si="14"/>
        <v>0.9</v>
      </c>
      <c r="AW37" s="15">
        <f t="shared" si="14"/>
        <v>0.86421052631578943</v>
      </c>
      <c r="AX37" s="15">
        <f t="shared" si="14"/>
        <v>0.90142857142857147</v>
      </c>
      <c r="AY37" s="15">
        <f t="shared" si="14"/>
        <v>0.89500000000000002</v>
      </c>
      <c r="AZ37" s="15">
        <f t="shared" si="14"/>
        <v>0.89655172413793105</v>
      </c>
      <c r="BA37" s="15">
        <f t="shared" si="14"/>
        <v>0.90849999999999997</v>
      </c>
      <c r="BB37" s="15">
        <f t="shared" si="14"/>
        <v>0.90603773584905656</v>
      </c>
      <c r="BC37" s="15">
        <f t="shared" si="14"/>
        <v>0.91372262773722623</v>
      </c>
      <c r="BD37" s="15">
        <f t="shared" si="14"/>
        <v>0.91458823529411759</v>
      </c>
      <c r="BE37" s="15">
        <f t="shared" si="14"/>
        <v>0.91750000000000009</v>
      </c>
      <c r="BF37" s="1"/>
      <c r="BG37" s="15">
        <f>IF(ISNUMBER(BG36/BG28),BG36/BG28,"n/a ")</f>
        <v>0.86588235294117644</v>
      </c>
      <c r="BH37" s="15">
        <f>IF(ISNUMBER(BH36/BH28),BH36/BH28,"n/a ")</f>
        <v>0.90155339805825241</v>
      </c>
      <c r="BI37" s="15">
        <f>IF(ISNUMBER(BI36/BI28),BI36/BI28,"n/a ")</f>
        <v>0.91391304347826086</v>
      </c>
      <c r="BJ37" s="456"/>
      <c r="BK37" s="456"/>
      <c r="BL37" s="456"/>
      <c r="BM37" s="456"/>
      <c r="BN37" s="456"/>
    </row>
    <row r="38" spans="2:66">
      <c r="B38" s="455"/>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BG38" s="149"/>
      <c r="BH38" s="149"/>
      <c r="BI38" s="149"/>
      <c r="BJ38" s="179"/>
      <c r="BK38" s="449"/>
      <c r="BL38" s="179"/>
      <c r="BM38" s="449"/>
      <c r="BN38" s="179"/>
    </row>
    <row r="39" spans="2:66" ht="15.5">
      <c r="B39" s="454" t="s">
        <v>186</v>
      </c>
      <c r="D39" s="32"/>
      <c r="E39" s="32"/>
      <c r="F39" s="32"/>
      <c r="G39" s="453">
        <v>0.1</v>
      </c>
      <c r="H39" s="452"/>
      <c r="I39" s="451">
        <f t="shared" ref="I39:AR39" si="15">$G39*(I22*($G$17+$G$15*CHOOSE($BK$1,12,4,1)))</f>
        <v>0</v>
      </c>
      <c r="J39" s="451">
        <f t="shared" si="15"/>
        <v>0</v>
      </c>
      <c r="K39" s="451">
        <f t="shared" si="15"/>
        <v>10000</v>
      </c>
      <c r="L39" s="451">
        <f t="shared" si="15"/>
        <v>0</v>
      </c>
      <c r="M39" s="451">
        <f t="shared" si="15"/>
        <v>10000</v>
      </c>
      <c r="N39" s="451">
        <f t="shared" si="15"/>
        <v>0</v>
      </c>
      <c r="O39" s="451">
        <f t="shared" si="15"/>
        <v>10000</v>
      </c>
      <c r="P39" s="451">
        <f t="shared" si="15"/>
        <v>0</v>
      </c>
      <c r="Q39" s="451">
        <f t="shared" si="15"/>
        <v>0</v>
      </c>
      <c r="R39" s="451">
        <f t="shared" si="15"/>
        <v>20000</v>
      </c>
      <c r="S39" s="451">
        <f t="shared" si="15"/>
        <v>20000</v>
      </c>
      <c r="T39" s="451">
        <f t="shared" si="15"/>
        <v>0</v>
      </c>
      <c r="U39" s="451">
        <f t="shared" si="15"/>
        <v>20000</v>
      </c>
      <c r="V39" s="451">
        <f t="shared" si="15"/>
        <v>0</v>
      </c>
      <c r="W39" s="451">
        <f t="shared" si="15"/>
        <v>10000</v>
      </c>
      <c r="X39" s="451">
        <f t="shared" si="15"/>
        <v>20000</v>
      </c>
      <c r="Y39" s="451">
        <f t="shared" si="15"/>
        <v>10000</v>
      </c>
      <c r="Z39" s="451">
        <f t="shared" si="15"/>
        <v>20000</v>
      </c>
      <c r="AA39" s="451">
        <f t="shared" si="15"/>
        <v>20000</v>
      </c>
      <c r="AB39" s="451">
        <f t="shared" si="15"/>
        <v>20000</v>
      </c>
      <c r="AC39" s="451">
        <f t="shared" si="15"/>
        <v>30000</v>
      </c>
      <c r="AD39" s="451">
        <f t="shared" si="15"/>
        <v>20000</v>
      </c>
      <c r="AE39" s="451">
        <f t="shared" si="15"/>
        <v>30000</v>
      </c>
      <c r="AF39" s="451">
        <f t="shared" si="15"/>
        <v>20000</v>
      </c>
      <c r="AG39" s="450">
        <f t="shared" si="15"/>
        <v>30000</v>
      </c>
      <c r="AH39" s="450">
        <f t="shared" si="15"/>
        <v>30000</v>
      </c>
      <c r="AI39" s="450">
        <f t="shared" si="15"/>
        <v>40000</v>
      </c>
      <c r="AJ39" s="450">
        <f t="shared" si="15"/>
        <v>30000</v>
      </c>
      <c r="AK39" s="450">
        <f t="shared" si="15"/>
        <v>40000</v>
      </c>
      <c r="AL39" s="450">
        <f t="shared" si="15"/>
        <v>30000</v>
      </c>
      <c r="AM39" s="450">
        <f t="shared" si="15"/>
        <v>30000</v>
      </c>
      <c r="AN39" s="450">
        <f t="shared" si="15"/>
        <v>50000</v>
      </c>
      <c r="AO39" s="450">
        <f t="shared" si="15"/>
        <v>40000</v>
      </c>
      <c r="AP39" s="450">
        <f t="shared" si="15"/>
        <v>40000</v>
      </c>
      <c r="AQ39" s="450">
        <f t="shared" si="15"/>
        <v>40000</v>
      </c>
      <c r="AR39" s="450">
        <f t="shared" si="15"/>
        <v>50000</v>
      </c>
      <c r="AT39" s="450">
        <f>SUM(I39:K39)</f>
        <v>10000</v>
      </c>
      <c r="AU39" s="450">
        <f>SUM(L39:N39)</f>
        <v>10000</v>
      </c>
      <c r="AV39" s="450">
        <f>SUM(O39:Q39)</f>
        <v>10000</v>
      </c>
      <c r="AW39" s="450">
        <f>SUM(R39:T39)</f>
        <v>40000</v>
      </c>
      <c r="AX39" s="450">
        <f>SUM(U39:W39)</f>
        <v>30000</v>
      </c>
      <c r="AY39" s="450">
        <f>SUM(X39:Z39)</f>
        <v>50000</v>
      </c>
      <c r="AZ39" s="450">
        <f>SUM(AA39:AC39)</f>
        <v>70000</v>
      </c>
      <c r="BA39" s="450">
        <f>SUM(AD39:AF39)</f>
        <v>70000</v>
      </c>
      <c r="BB39" s="450">
        <f>SUM(AG39:AI39)</f>
        <v>100000</v>
      </c>
      <c r="BC39" s="450">
        <f>SUM(AJ39:AL39)</f>
        <v>100000</v>
      </c>
      <c r="BD39" s="450">
        <f>SUM(AM39:AO39)</f>
        <v>120000</v>
      </c>
      <c r="BE39" s="450">
        <f>SUM(AP39:AR39)</f>
        <v>130000</v>
      </c>
      <c r="BG39" s="450">
        <f>SUM(AT39:AW39)</f>
        <v>70000</v>
      </c>
      <c r="BH39" s="450">
        <f>SUM(AX39:BA39)</f>
        <v>220000</v>
      </c>
      <c r="BI39" s="450">
        <f>SUM(BB39:BE39)</f>
        <v>450000</v>
      </c>
      <c r="BJ39" s="179"/>
      <c r="BK39" s="449"/>
      <c r="BL39" s="179"/>
      <c r="BM39" s="449"/>
      <c r="BN39" s="179"/>
    </row>
    <row r="40" spans="2:66" s="4" customFormat="1" ht="13.5">
      <c r="B40" s="448" t="s">
        <v>185</v>
      </c>
      <c r="C40" s="448"/>
      <c r="D40" s="448"/>
      <c r="E40" s="448"/>
      <c r="F40" s="448"/>
      <c r="G40" s="448"/>
      <c r="H40" s="448"/>
      <c r="I40" s="105">
        <f t="shared" ref="I40:AR40" si="16">I36-I39</f>
        <v>0</v>
      </c>
      <c r="J40" s="105">
        <f t="shared" si="16"/>
        <v>0</v>
      </c>
      <c r="K40" s="105">
        <f t="shared" si="16"/>
        <v>-5166.6666666666661</v>
      </c>
      <c r="L40" s="105">
        <f t="shared" si="16"/>
        <v>7833.3333333333339</v>
      </c>
      <c r="M40" s="105">
        <f t="shared" si="16"/>
        <v>2666.6666666666679</v>
      </c>
      <c r="N40" s="105">
        <f t="shared" si="16"/>
        <v>15666.666666666668</v>
      </c>
      <c r="O40" s="105">
        <f t="shared" si="16"/>
        <v>10500</v>
      </c>
      <c r="P40" s="105">
        <f t="shared" si="16"/>
        <v>23500</v>
      </c>
      <c r="Q40" s="105">
        <f t="shared" si="16"/>
        <v>23500</v>
      </c>
      <c r="R40" s="105">
        <f t="shared" si="16"/>
        <v>13166.666666666664</v>
      </c>
      <c r="S40" s="105">
        <f t="shared" si="16"/>
        <v>28833.333333333336</v>
      </c>
      <c r="T40" s="105">
        <f t="shared" si="16"/>
        <v>54833.333333333336</v>
      </c>
      <c r="U40" s="105">
        <f t="shared" si="16"/>
        <v>44500</v>
      </c>
      <c r="V40" s="105">
        <f t="shared" si="16"/>
        <v>70500</v>
      </c>
      <c r="W40" s="105">
        <f t="shared" si="16"/>
        <v>65333.333333333328</v>
      </c>
      <c r="X40" s="105">
        <f t="shared" si="16"/>
        <v>68000</v>
      </c>
      <c r="Y40" s="105">
        <f t="shared" si="16"/>
        <v>88833.333333333328</v>
      </c>
      <c r="Z40" s="105">
        <f t="shared" si="16"/>
        <v>91500</v>
      </c>
      <c r="AA40" s="105">
        <f t="shared" si="16"/>
        <v>107166.66666666666</v>
      </c>
      <c r="AB40" s="105">
        <f t="shared" si="16"/>
        <v>122833.33333333334</v>
      </c>
      <c r="AC40" s="105">
        <f t="shared" si="16"/>
        <v>133333.33333333334</v>
      </c>
      <c r="AD40" s="105">
        <f t="shared" si="16"/>
        <v>162000</v>
      </c>
      <c r="AE40" s="105">
        <f t="shared" si="16"/>
        <v>172500</v>
      </c>
      <c r="AF40" s="105">
        <f t="shared" si="16"/>
        <v>201166.66666666666</v>
      </c>
      <c r="AG40" s="106">
        <f t="shared" si="16"/>
        <v>211666.66666666669</v>
      </c>
      <c r="AH40" s="106">
        <f t="shared" si="16"/>
        <v>235166.66666666669</v>
      </c>
      <c r="AI40" s="106">
        <f t="shared" si="16"/>
        <v>253500</v>
      </c>
      <c r="AJ40" s="106">
        <f t="shared" si="16"/>
        <v>290000</v>
      </c>
      <c r="AK40" s="106">
        <f t="shared" si="16"/>
        <v>308333.33333333331</v>
      </c>
      <c r="AL40" s="106">
        <f t="shared" si="16"/>
        <v>344833.33333333331</v>
      </c>
      <c r="AM40" s="106">
        <f t="shared" si="16"/>
        <v>368333.33333333331</v>
      </c>
      <c r="AN40" s="106">
        <f t="shared" si="16"/>
        <v>381500</v>
      </c>
      <c r="AO40" s="106">
        <f t="shared" si="16"/>
        <v>425833.33333333331</v>
      </c>
      <c r="AP40" s="106">
        <f t="shared" si="16"/>
        <v>457166.66666666663</v>
      </c>
      <c r="AQ40" s="106">
        <f t="shared" si="16"/>
        <v>488500</v>
      </c>
      <c r="AR40" s="106">
        <f t="shared" si="16"/>
        <v>514666.66666666663</v>
      </c>
      <c r="AS40" s="1"/>
      <c r="AT40" s="106">
        <f>SUM(I40:K40)</f>
        <v>-5166.6666666666661</v>
      </c>
      <c r="AU40" s="106">
        <f>SUM(L40:N40)</f>
        <v>26166.666666666672</v>
      </c>
      <c r="AV40" s="106">
        <f>SUM(O40:Q40)</f>
        <v>57500</v>
      </c>
      <c r="AW40" s="106">
        <f>SUM(R40:T40)</f>
        <v>96833.333333333343</v>
      </c>
      <c r="AX40" s="106">
        <f>SUM(U40:W40)</f>
        <v>180333.33333333331</v>
      </c>
      <c r="AY40" s="106">
        <f>SUM(X40:Z40)</f>
        <v>248333.33333333331</v>
      </c>
      <c r="AZ40" s="106">
        <f>SUM(AA40:AC40)</f>
        <v>363333.33333333337</v>
      </c>
      <c r="BA40" s="106">
        <f>SUM(AD40:AF40)</f>
        <v>535666.66666666663</v>
      </c>
      <c r="BB40" s="106">
        <f>SUM(AG40:AI40)</f>
        <v>700333.33333333337</v>
      </c>
      <c r="BC40" s="106">
        <f>SUM(AJ40:AL40)</f>
        <v>943166.66666666651</v>
      </c>
      <c r="BD40" s="106">
        <f>SUM(AM40:AO40)</f>
        <v>1175666.6666666665</v>
      </c>
      <c r="BE40" s="106">
        <f>SUM(AP40:AR40)</f>
        <v>1460333.3333333333</v>
      </c>
      <c r="BF40" s="1"/>
      <c r="BG40" s="106">
        <f>SUM(AT40:AW40)</f>
        <v>175333.33333333334</v>
      </c>
      <c r="BH40" s="106">
        <f>SUM(AX40:BA40)</f>
        <v>1327666.6666666665</v>
      </c>
      <c r="BI40" s="106">
        <f>SUM(BB40:BE40)</f>
        <v>4279500</v>
      </c>
      <c r="BJ40" s="446"/>
      <c r="BK40" s="447"/>
      <c r="BL40" s="446"/>
      <c r="BM40" s="447"/>
      <c r="BN40" s="446"/>
    </row>
    <row r="41" spans="2:66" s="102" customFormat="1">
      <c r="B41" s="445" t="s">
        <v>34</v>
      </c>
      <c r="C41" s="444"/>
      <c r="D41" s="444"/>
      <c r="E41" s="444"/>
      <c r="F41" s="444"/>
      <c r="G41" s="444"/>
      <c r="H41" s="444"/>
      <c r="I41" s="15" t="str">
        <f t="shared" ref="I41:AR41" si="17">IF(ISNUMBER(I40/I28),I40/I28,"n/a ")</f>
        <v xml:space="preserve">n/a </v>
      </c>
      <c r="J41" s="15" t="str">
        <f t="shared" si="17"/>
        <v xml:space="preserve">n/a </v>
      </c>
      <c r="K41" s="15">
        <f t="shared" si="17"/>
        <v>-0.61999999999999988</v>
      </c>
      <c r="L41" s="15">
        <f t="shared" si="17"/>
        <v>0.94000000000000006</v>
      </c>
      <c r="M41" s="15">
        <f t="shared" si="17"/>
        <v>0.16000000000000006</v>
      </c>
      <c r="N41" s="15">
        <f t="shared" si="17"/>
        <v>0.94000000000000006</v>
      </c>
      <c r="O41" s="15">
        <f t="shared" si="17"/>
        <v>0.42</v>
      </c>
      <c r="P41" s="15">
        <f t="shared" si="17"/>
        <v>0.94</v>
      </c>
      <c r="Q41" s="15">
        <f t="shared" si="17"/>
        <v>0.94</v>
      </c>
      <c r="R41" s="15">
        <f t="shared" si="17"/>
        <v>0.31599999999999995</v>
      </c>
      <c r="S41" s="15">
        <f t="shared" si="17"/>
        <v>0.49428571428571433</v>
      </c>
      <c r="T41" s="15">
        <f t="shared" si="17"/>
        <v>0.94000000000000006</v>
      </c>
      <c r="U41" s="15">
        <f t="shared" si="17"/>
        <v>0.59333333333333338</v>
      </c>
      <c r="V41" s="15">
        <f t="shared" si="17"/>
        <v>0.94</v>
      </c>
      <c r="W41" s="15">
        <f t="shared" si="17"/>
        <v>0.78400000000000003</v>
      </c>
      <c r="X41" s="15">
        <f t="shared" si="17"/>
        <v>0.68</v>
      </c>
      <c r="Y41" s="15">
        <f t="shared" si="17"/>
        <v>0.82</v>
      </c>
      <c r="Z41" s="15">
        <f t="shared" si="17"/>
        <v>0.73199999999999998</v>
      </c>
      <c r="AA41" s="15">
        <f t="shared" si="17"/>
        <v>0.75647058823529412</v>
      </c>
      <c r="AB41" s="15">
        <f t="shared" si="17"/>
        <v>0.77578947368421058</v>
      </c>
      <c r="AC41" s="15">
        <f t="shared" si="17"/>
        <v>0.72727272727272729</v>
      </c>
      <c r="AD41" s="15">
        <f t="shared" si="17"/>
        <v>0.81</v>
      </c>
      <c r="AE41" s="15">
        <f t="shared" si="17"/>
        <v>0.76666666666666672</v>
      </c>
      <c r="AF41" s="15">
        <f t="shared" si="17"/>
        <v>0.83241379310344832</v>
      </c>
      <c r="AG41" s="15">
        <f t="shared" si="17"/>
        <v>0.79375000000000007</v>
      </c>
      <c r="AH41" s="15">
        <f t="shared" si="17"/>
        <v>0.80628571428571427</v>
      </c>
      <c r="AI41" s="15">
        <f t="shared" si="17"/>
        <v>0.78</v>
      </c>
      <c r="AJ41" s="15">
        <f t="shared" si="17"/>
        <v>0.82857142857142863</v>
      </c>
      <c r="AK41" s="15">
        <f t="shared" si="17"/>
        <v>0.80434782608695654</v>
      </c>
      <c r="AL41" s="15">
        <f t="shared" si="17"/>
        <v>0.84448979591836737</v>
      </c>
      <c r="AM41" s="15">
        <f t="shared" si="17"/>
        <v>0.85</v>
      </c>
      <c r="AN41" s="15">
        <f t="shared" si="17"/>
        <v>0.80315789473684207</v>
      </c>
      <c r="AO41" s="15">
        <f t="shared" si="17"/>
        <v>0.8377049180327869</v>
      </c>
      <c r="AP41" s="15">
        <f t="shared" si="17"/>
        <v>0.84399999999999997</v>
      </c>
      <c r="AQ41" s="15">
        <f t="shared" si="17"/>
        <v>0.84956521739130431</v>
      </c>
      <c r="AR41" s="15">
        <f t="shared" si="17"/>
        <v>0.83459459459459462</v>
      </c>
      <c r="AS41" s="1"/>
      <c r="AT41" s="15">
        <f t="shared" ref="AT41:BE41" si="18">IF(ISNUMBER(AT40/AT28),AT40/AT28,"n/a ")</f>
        <v>-0.61999999999999988</v>
      </c>
      <c r="AU41" s="15">
        <f t="shared" si="18"/>
        <v>0.628</v>
      </c>
      <c r="AV41" s="15">
        <f t="shared" si="18"/>
        <v>0.76666666666666672</v>
      </c>
      <c r="AW41" s="15">
        <f t="shared" si="18"/>
        <v>0.61157894736842111</v>
      </c>
      <c r="AX41" s="15">
        <f t="shared" si="18"/>
        <v>0.7728571428571428</v>
      </c>
      <c r="AY41" s="15">
        <f t="shared" si="18"/>
        <v>0.745</v>
      </c>
      <c r="AZ41" s="15">
        <f t="shared" si="18"/>
        <v>0.75172413793103454</v>
      </c>
      <c r="BA41" s="15">
        <f t="shared" si="18"/>
        <v>0.80349999999999999</v>
      </c>
      <c r="BB41" s="15">
        <f t="shared" si="18"/>
        <v>0.79283018867924526</v>
      </c>
      <c r="BC41" s="15">
        <f t="shared" si="18"/>
        <v>0.82613138686131382</v>
      </c>
      <c r="BD41" s="15">
        <f t="shared" si="18"/>
        <v>0.8298823529411764</v>
      </c>
      <c r="BE41" s="15">
        <f t="shared" si="18"/>
        <v>0.84250000000000014</v>
      </c>
      <c r="BF41" s="1"/>
      <c r="BG41" s="15">
        <f>IF(ISNUMBER(BG40/BG28),BG40/BG28,"n/a ")</f>
        <v>0.61882352941176466</v>
      </c>
      <c r="BH41" s="15">
        <f>IF(ISNUMBER(BH40/BH28),BH40/BH28,"n/a ")</f>
        <v>0.77339805825242713</v>
      </c>
      <c r="BI41" s="15">
        <f>IF(ISNUMBER(BI40/BI28),BI40/BI28,"n/a ")</f>
        <v>0.82695652173913048</v>
      </c>
    </row>
    <row r="42" spans="2:66" s="102" customFormat="1">
      <c r="B42" s="445"/>
      <c r="C42" s="444"/>
      <c r="D42" s="444"/>
      <c r="E42" s="444"/>
      <c r="F42" s="444"/>
      <c r="G42" s="444"/>
      <c r="H42" s="44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
      <c r="AT42" s="15"/>
      <c r="AU42" s="15"/>
      <c r="AV42" s="15"/>
      <c r="AW42" s="15"/>
      <c r="AX42" s="15"/>
      <c r="AY42" s="15"/>
      <c r="AZ42" s="15"/>
      <c r="BA42" s="15"/>
      <c r="BB42" s="15"/>
      <c r="BC42" s="15"/>
      <c r="BD42" s="15"/>
      <c r="BE42" s="15"/>
      <c r="BF42" s="1"/>
      <c r="BG42" s="15"/>
      <c r="BH42" s="15"/>
      <c r="BI42" s="15"/>
    </row>
    <row r="43" spans="2:66" s="492" customFormat="1">
      <c r="B43" s="525" t="str">
        <f>'Model &amp; Metrics'!B56</f>
        <v>Months Sales Outstanding</v>
      </c>
      <c r="C43" s="526"/>
      <c r="D43" s="526"/>
      <c r="E43" s="520"/>
      <c r="F43" s="520"/>
      <c r="G43" s="520"/>
      <c r="H43" s="520"/>
      <c r="I43" s="520">
        <f>'Model &amp; Metrics'!H56</f>
        <v>4</v>
      </c>
      <c r="J43" s="520">
        <f>'Model &amp; Metrics'!I56</f>
        <v>4</v>
      </c>
      <c r="K43" s="520">
        <f>'Model &amp; Metrics'!J56</f>
        <v>4</v>
      </c>
      <c r="L43" s="520">
        <f>'Model &amp; Metrics'!K56</f>
        <v>4</v>
      </c>
      <c r="M43" s="520">
        <f>'Model &amp; Metrics'!L56</f>
        <v>4</v>
      </c>
      <c r="N43" s="520">
        <f>'Model &amp; Metrics'!M56</f>
        <v>4</v>
      </c>
      <c r="O43" s="520">
        <f>'Model &amp; Metrics'!N56</f>
        <v>4</v>
      </c>
      <c r="P43" s="520">
        <f>'Model &amp; Metrics'!O56</f>
        <v>4</v>
      </c>
      <c r="Q43" s="520">
        <f>'Model &amp; Metrics'!P56</f>
        <v>4</v>
      </c>
      <c r="R43" s="520">
        <f>'Model &amp; Metrics'!Q56</f>
        <v>4</v>
      </c>
      <c r="S43" s="520">
        <f>'Model &amp; Metrics'!R56</f>
        <v>4</v>
      </c>
      <c r="T43" s="520">
        <f>'Model &amp; Metrics'!S56</f>
        <v>4</v>
      </c>
      <c r="U43" s="520">
        <f>'Model &amp; Metrics'!T56</f>
        <v>4</v>
      </c>
      <c r="V43" s="520">
        <f>'Model &amp; Metrics'!U56</f>
        <v>4</v>
      </c>
      <c r="W43" s="520">
        <f>'Model &amp; Metrics'!V56</f>
        <v>4</v>
      </c>
      <c r="X43" s="520">
        <f>'Model &amp; Metrics'!W56</f>
        <v>4</v>
      </c>
      <c r="Y43" s="520">
        <f>'Model &amp; Metrics'!X56</f>
        <v>4</v>
      </c>
      <c r="Z43" s="520">
        <f>'Model &amp; Metrics'!Y56</f>
        <v>4</v>
      </c>
      <c r="AA43" s="520">
        <f>'Model &amp; Metrics'!Z56</f>
        <v>4</v>
      </c>
      <c r="AB43" s="520">
        <f>'Model &amp; Metrics'!AA56</f>
        <v>4</v>
      </c>
      <c r="AC43" s="520">
        <f>'Model &amp; Metrics'!AB56</f>
        <v>4</v>
      </c>
      <c r="AD43" s="520">
        <f>'Model &amp; Metrics'!AC56</f>
        <v>4</v>
      </c>
      <c r="AE43" s="520">
        <f>'Model &amp; Metrics'!AD56</f>
        <v>4</v>
      </c>
      <c r="AF43" s="520">
        <f>'Model &amp; Metrics'!AE56</f>
        <v>4</v>
      </c>
      <c r="AG43" s="520">
        <f>'Model &amp; Metrics'!AF56</f>
        <v>4</v>
      </c>
      <c r="AH43" s="520">
        <f>'Model &amp; Metrics'!AG56</f>
        <v>4</v>
      </c>
      <c r="AI43" s="520">
        <f>'Model &amp; Metrics'!AH56</f>
        <v>4</v>
      </c>
      <c r="AJ43" s="520">
        <f>'Model &amp; Metrics'!AI56</f>
        <v>4</v>
      </c>
      <c r="AK43" s="520">
        <f>'Model &amp; Metrics'!AJ56</f>
        <v>4</v>
      </c>
      <c r="AL43" s="520">
        <f>'Model &amp; Metrics'!AK56</f>
        <v>4</v>
      </c>
      <c r="AM43" s="520">
        <f>'Model &amp; Metrics'!AL56</f>
        <v>4</v>
      </c>
      <c r="AN43" s="520">
        <f>'Model &amp; Metrics'!AM56</f>
        <v>4</v>
      </c>
      <c r="AO43" s="520">
        <f>'Model &amp; Metrics'!AN56</f>
        <v>4</v>
      </c>
      <c r="AP43" s="520">
        <f>'Model &amp; Metrics'!AO56</f>
        <v>4</v>
      </c>
      <c r="AQ43" s="520">
        <f>'Model &amp; Metrics'!AP56</f>
        <v>4</v>
      </c>
      <c r="AR43" s="520">
        <f>'Model &amp; Metrics'!AQ56</f>
        <v>4</v>
      </c>
      <c r="AS43" s="520"/>
      <c r="AT43" s="520">
        <f>K43</f>
        <v>4</v>
      </c>
      <c r="AU43" s="520">
        <f>N43</f>
        <v>4</v>
      </c>
      <c r="AV43" s="520">
        <f>Q43</f>
        <v>4</v>
      </c>
      <c r="AW43" s="520">
        <f>T43</f>
        <v>4</v>
      </c>
      <c r="AX43" s="520">
        <f>W43</f>
        <v>4</v>
      </c>
      <c r="AY43" s="520">
        <f>Z43</f>
        <v>4</v>
      </c>
      <c r="AZ43" s="520">
        <f>AC43</f>
        <v>4</v>
      </c>
      <c r="BA43" s="520">
        <f>AF43</f>
        <v>4</v>
      </c>
      <c r="BB43" s="492">
        <f>AI43</f>
        <v>4</v>
      </c>
      <c r="BC43" s="492">
        <f>AL43</f>
        <v>4</v>
      </c>
      <c r="BD43" s="492">
        <f>AO43</f>
        <v>4</v>
      </c>
      <c r="BE43" s="492">
        <f>AR43</f>
        <v>4</v>
      </c>
      <c r="BG43" s="492">
        <f>AW43</f>
        <v>4</v>
      </c>
      <c r="BH43" s="492">
        <f>BA43</f>
        <v>4</v>
      </c>
      <c r="BI43" s="492">
        <f>BE43</f>
        <v>4</v>
      </c>
    </row>
    <row r="44" spans="2:66" s="102" customFormat="1">
      <c r="B44" s="444" t="s">
        <v>252</v>
      </c>
      <c r="C44" s="444"/>
      <c r="D44" s="444"/>
      <c r="E44" s="444"/>
      <c r="F44" s="444"/>
      <c r="G44" s="444"/>
      <c r="H44" s="444"/>
      <c r="I44" s="462">
        <f ca="1">IFERROR(SUM(OFFSET('SaaS Revenue'!J30,,-'Model &amp; Metrics'!H56):'SaaS Revenue'!I30),SUM('SaaS Revenue'!$I$30:'SaaS Revenue'!I30))</f>
        <v>0</v>
      </c>
      <c r="J44" s="462">
        <f ca="1">IFERROR(SUM(OFFSET('SaaS Revenue'!K30,,-'Model &amp; Metrics'!I56):'SaaS Revenue'!J30),SUM('SaaS Revenue'!$I$30:'SaaS Revenue'!J30))</f>
        <v>0</v>
      </c>
      <c r="K44" s="462">
        <f ca="1">IFERROR(SUM(OFFSET('SaaS Revenue'!L30,,-'Model &amp; Metrics'!J56):'SaaS Revenue'!K30),SUM('SaaS Revenue'!$I$30:'SaaS Revenue'!K30))</f>
        <v>100000</v>
      </c>
      <c r="L44" s="462">
        <f ca="1">IFERROR(SUM(OFFSET('SaaS Revenue'!M30,,-'Model &amp; Metrics'!K56):'SaaS Revenue'!L30),SUM('SaaS Revenue'!$I$30:'SaaS Revenue'!L30))</f>
        <v>100000</v>
      </c>
      <c r="M44" s="462">
        <f ca="1">IFERROR(SUM(OFFSET('SaaS Revenue'!N30,,-'Model &amp; Metrics'!L56):'SaaS Revenue'!M30),SUM('SaaS Revenue'!$I$30:'SaaS Revenue'!M30))</f>
        <v>200000</v>
      </c>
      <c r="N44" s="462">
        <f ca="1">IFERROR(SUM(OFFSET('SaaS Revenue'!O30,,-'Model &amp; Metrics'!M56):'SaaS Revenue'!N30),SUM('SaaS Revenue'!$I$30:'SaaS Revenue'!N30))</f>
        <v>200000</v>
      </c>
      <c r="O44" s="462">
        <f ca="1">IFERROR(SUM(OFFSET('SaaS Revenue'!P30,,-'Model &amp; Metrics'!N56):'SaaS Revenue'!O30),SUM('SaaS Revenue'!$I$30:'SaaS Revenue'!O30))</f>
        <v>200000</v>
      </c>
      <c r="P44" s="462">
        <f ca="1">IFERROR(SUM(OFFSET('SaaS Revenue'!Q30,,-'Model &amp; Metrics'!O56):'SaaS Revenue'!P30),SUM('SaaS Revenue'!$I$30:'SaaS Revenue'!P30))</f>
        <v>200000</v>
      </c>
      <c r="Q44" s="462">
        <f ca="1">IFERROR(SUM(OFFSET('SaaS Revenue'!R30,,-'Model &amp; Metrics'!P56):'SaaS Revenue'!Q30),SUM('SaaS Revenue'!$I$30:'SaaS Revenue'!Q30))</f>
        <v>100000</v>
      </c>
      <c r="R44" s="462">
        <f ca="1">IFERROR(SUM(OFFSET('SaaS Revenue'!S30,,-'Model &amp; Metrics'!Q56):'SaaS Revenue'!R30),SUM('SaaS Revenue'!$I$30:'SaaS Revenue'!R30))</f>
        <v>300000</v>
      </c>
      <c r="S44" s="462">
        <f ca="1">IFERROR(SUM(OFFSET('SaaS Revenue'!T30,,-'Model &amp; Metrics'!R56):'SaaS Revenue'!S30),SUM('SaaS Revenue'!$I$30:'SaaS Revenue'!S30))</f>
        <v>400000</v>
      </c>
      <c r="T44" s="462">
        <f ca="1">IFERROR(SUM(OFFSET('SaaS Revenue'!U30,,-'Model &amp; Metrics'!S56):'SaaS Revenue'!T30),SUM('SaaS Revenue'!$I$30:'SaaS Revenue'!T30))</f>
        <v>400000</v>
      </c>
      <c r="U44" s="462">
        <f ca="1">IFERROR(SUM(OFFSET('SaaS Revenue'!V30,,-'Model &amp; Metrics'!T56):'SaaS Revenue'!U30),SUM('SaaS Revenue'!$I$30:'SaaS Revenue'!U30))</f>
        <v>600000</v>
      </c>
      <c r="V44" s="462">
        <f ca="1">IFERROR(SUM(OFFSET('SaaS Revenue'!W30,,-'Model &amp; Metrics'!U56):'SaaS Revenue'!V30),SUM('SaaS Revenue'!$I$30:'SaaS Revenue'!V30))</f>
        <v>400000</v>
      </c>
      <c r="W44" s="462">
        <f ca="1">IFERROR(SUM(OFFSET('SaaS Revenue'!X30,,-'Model &amp; Metrics'!V56):'SaaS Revenue'!W30),SUM('SaaS Revenue'!$I$30:'SaaS Revenue'!W30))</f>
        <v>400000</v>
      </c>
      <c r="X44" s="462">
        <f ca="1">IFERROR(SUM(OFFSET('SaaS Revenue'!Y30,,-'Model &amp; Metrics'!W56):'SaaS Revenue'!X30),SUM('SaaS Revenue'!$I$30:'SaaS Revenue'!X30))</f>
        <v>600000</v>
      </c>
      <c r="Y44" s="462">
        <f ca="1">IFERROR(SUM(OFFSET('SaaS Revenue'!Z30,,-'Model &amp; Metrics'!X56):'SaaS Revenue'!Y30),SUM('SaaS Revenue'!$I$30:'SaaS Revenue'!Y30))</f>
        <v>600000</v>
      </c>
      <c r="Z44" s="462">
        <f ca="1">IFERROR(SUM(OFFSET('SaaS Revenue'!AA30,,-'Model &amp; Metrics'!Y56):'SaaS Revenue'!Z30),SUM('SaaS Revenue'!$I$30:'SaaS Revenue'!Z30))</f>
        <v>800000</v>
      </c>
      <c r="AA44" s="462">
        <f ca="1">IFERROR(SUM(OFFSET('SaaS Revenue'!AB30,,-'Model &amp; Metrics'!Z56):'SaaS Revenue'!AA30),SUM('SaaS Revenue'!$I$30:'SaaS Revenue'!AA30))</f>
        <v>900000</v>
      </c>
      <c r="AB44" s="462">
        <f ca="1">IFERROR(SUM(OFFSET('SaaS Revenue'!AC30,,-'Model &amp; Metrics'!AA56):'SaaS Revenue'!AB30),SUM('SaaS Revenue'!$I$30:'SaaS Revenue'!AB30))</f>
        <v>900000</v>
      </c>
      <c r="AC44" s="462">
        <f ca="1">IFERROR(SUM(OFFSET('SaaS Revenue'!AD30,,-'Model &amp; Metrics'!AB56):'SaaS Revenue'!AC30),SUM('SaaS Revenue'!$I$30:'SaaS Revenue'!AC30))</f>
        <v>1000000</v>
      </c>
      <c r="AD44" s="462">
        <f ca="1">IFERROR(SUM(OFFSET('SaaS Revenue'!AE30,,-'Model &amp; Metrics'!AC56):'SaaS Revenue'!AD30),SUM('SaaS Revenue'!$I$30:'SaaS Revenue'!AD30))</f>
        <v>1200000</v>
      </c>
      <c r="AE44" s="462">
        <f ca="1">IFERROR(SUM(OFFSET('SaaS Revenue'!AF30,,-'Model &amp; Metrics'!AD56):'SaaS Revenue'!AE30),SUM('SaaS Revenue'!$I$30:'SaaS Revenue'!AE30))</f>
        <v>1400000</v>
      </c>
      <c r="AF44" s="462">
        <f ca="1">IFERROR(SUM(OFFSET('SaaS Revenue'!AG30,,-'Model &amp; Metrics'!AE56):'SaaS Revenue'!AF30),SUM('SaaS Revenue'!$I$30:'SaaS Revenue'!AF30))</f>
        <v>1400000</v>
      </c>
      <c r="AG44" s="462">
        <f ca="1">IFERROR(SUM(OFFSET('SaaS Revenue'!AH30,,-'Model &amp; Metrics'!AF56):'SaaS Revenue'!AG30),SUM('SaaS Revenue'!$I$30:'SaaS Revenue'!AG30))</f>
        <v>1600000</v>
      </c>
      <c r="AH44" s="462">
        <f ca="1">IFERROR(SUM(OFFSET('SaaS Revenue'!AI30,,-'Model &amp; Metrics'!AG56):'SaaS Revenue'!AH30),SUM('SaaS Revenue'!$I$30:'SaaS Revenue'!AH30))</f>
        <v>1500000</v>
      </c>
      <c r="AI44" s="462">
        <f ca="1">IFERROR(SUM(OFFSET('SaaS Revenue'!AJ30,,-'Model &amp; Metrics'!AH56):'SaaS Revenue'!AI30),SUM('SaaS Revenue'!$I$30:'SaaS Revenue'!AI30))</f>
        <v>1600000</v>
      </c>
      <c r="AJ44" s="462">
        <f ca="1">IFERROR(SUM(OFFSET('SaaS Revenue'!AK30,,-'Model &amp; Metrics'!AI56):'SaaS Revenue'!AJ30),SUM('SaaS Revenue'!$I$30:'SaaS Revenue'!AJ30))</f>
        <v>1900000</v>
      </c>
      <c r="AK44" s="462">
        <f ca="1">IFERROR(SUM(OFFSET('SaaS Revenue'!AL30,,-'Model &amp; Metrics'!AJ56):'SaaS Revenue'!AK30),SUM('SaaS Revenue'!$I$30:'SaaS Revenue'!AK30))</f>
        <v>2000000</v>
      </c>
      <c r="AL44" s="462">
        <f ca="1">IFERROR(SUM(OFFSET('SaaS Revenue'!AM30,,-'Model &amp; Metrics'!AK56):'SaaS Revenue'!AL30),SUM('SaaS Revenue'!$I$30:'SaaS Revenue'!AL30))</f>
        <v>2200000</v>
      </c>
      <c r="AM44" s="462">
        <f ca="1">IFERROR(SUM(OFFSET('SaaS Revenue'!AN30,,-'Model &amp; Metrics'!AL56):'SaaS Revenue'!AM30),SUM('SaaS Revenue'!$I$30:'SaaS Revenue'!AM30))</f>
        <v>2200000</v>
      </c>
      <c r="AN44" s="462">
        <f ca="1">IFERROR(SUM(OFFSET('SaaS Revenue'!AO30,,-'Model &amp; Metrics'!AM56):'SaaS Revenue'!AN30),SUM('SaaS Revenue'!$I$30:'SaaS Revenue'!AN30))</f>
        <v>2400000</v>
      </c>
      <c r="AO44" s="462">
        <f ca="1">IFERROR(SUM(OFFSET('SaaS Revenue'!AP30,,-'Model &amp; Metrics'!AN56):'SaaS Revenue'!AO30),SUM('SaaS Revenue'!$I$30:'SaaS Revenue'!AO30))</f>
        <v>2500000</v>
      </c>
      <c r="AP44" s="462">
        <f ca="1">IFERROR(SUM(OFFSET('SaaS Revenue'!AQ30,,-'Model &amp; Metrics'!AO56):'SaaS Revenue'!AP30),SUM('SaaS Revenue'!$I$30:'SaaS Revenue'!AP30))</f>
        <v>2800000</v>
      </c>
      <c r="AQ44" s="462">
        <f ca="1">IFERROR(SUM(OFFSET('SaaS Revenue'!AR30,,-'Model &amp; Metrics'!AP56):'SaaS Revenue'!AQ30),SUM('SaaS Revenue'!$I$30:'SaaS Revenue'!AQ30))</f>
        <v>3100000</v>
      </c>
      <c r="AR44" s="462">
        <f ca="1">IFERROR(SUM(OFFSET('SaaS Revenue'!AS30,,-'Model &amp; Metrics'!AQ56):'SaaS Revenue'!AR30),SUM('SaaS Revenue'!$I$30:'SaaS Revenue'!AR30))</f>
        <v>3100000</v>
      </c>
      <c r="AS44" s="1"/>
      <c r="AT44" s="524"/>
      <c r="AU44" s="524"/>
      <c r="AV44" s="524"/>
      <c r="AW44" s="524"/>
      <c r="AX44" s="524"/>
      <c r="AY44" s="524"/>
      <c r="AZ44" s="524"/>
      <c r="BA44" s="524"/>
      <c r="BB44" s="524"/>
      <c r="BC44" s="524"/>
      <c r="BD44" s="524"/>
      <c r="BE44" s="524"/>
      <c r="BF44" s="1"/>
      <c r="BG44" s="524"/>
      <c r="BH44" s="524"/>
      <c r="BI44" s="524"/>
    </row>
    <row r="45" spans="2:66" ht="13.5" thickBot="1">
      <c r="B45" s="7" t="s">
        <v>26</v>
      </c>
      <c r="C45" s="7"/>
      <c r="D45" s="7"/>
      <c r="E45" s="7"/>
      <c r="F45" s="7"/>
      <c r="G45" s="7"/>
      <c r="H45" s="443"/>
      <c r="I45" s="442">
        <f>CHOOSE($BK$1,0,SUM($E148:I148)-SUM($E149:I149),SUM($E192:I192)-SUM($E193:I193))</f>
        <v>0</v>
      </c>
      <c r="J45" s="442">
        <f>CHOOSE($BK$1,0,SUM($E148:J148)-SUM($E149:J149),SUM($E192:J192)-SUM($E193:J193))</f>
        <v>0</v>
      </c>
      <c r="K45" s="442">
        <f>CHOOSE($BK$1,0,SUM($E148:K148)-SUM($E149:K149),SUM($E192:K192)-SUM($E193:K193))</f>
        <v>91666.666666666672</v>
      </c>
      <c r="L45" s="442">
        <f>CHOOSE($BK$1,0,SUM($E148:L148)-SUM($E149:L149),SUM($E192:L192)-SUM($E193:L193))</f>
        <v>83333.333333333328</v>
      </c>
      <c r="M45" s="442">
        <f>CHOOSE($BK$1,0,SUM($E148:M148)-SUM($E149:M149),SUM($E192:M192)-SUM($E193:M193))</f>
        <v>166666.66666666666</v>
      </c>
      <c r="N45" s="442">
        <f>CHOOSE($BK$1,0,SUM($E148:N148)-SUM($E149:N149),SUM($E192:N192)-SUM($E193:N193))</f>
        <v>150000</v>
      </c>
      <c r="O45" s="442">
        <f>CHOOSE($BK$1,0,SUM($E148:O148)-SUM($E149:O149),SUM($E192:O192)-SUM($E193:O193))</f>
        <v>225000</v>
      </c>
      <c r="P45" s="442">
        <f>CHOOSE($BK$1,0,SUM($E148:P148)-SUM($E149:P149),SUM($E192:P192)-SUM($E193:P193))</f>
        <v>200000</v>
      </c>
      <c r="Q45" s="442">
        <f>CHOOSE($BK$1,0,SUM($E148:Q148)-SUM($E149:Q149),SUM($E192:Q192)-SUM($E193:Q193))</f>
        <v>175000</v>
      </c>
      <c r="R45" s="442">
        <f>CHOOSE($BK$1,0,SUM($E148:R148)-SUM($E149:R149),SUM($E192:R192)-SUM($E193:R193))</f>
        <v>333333.33333333337</v>
      </c>
      <c r="S45" s="442">
        <f>CHOOSE($BK$1,0,SUM($E148:S148)-SUM($E149:S149),SUM($E192:S192)-SUM($E193:S193))</f>
        <v>475000</v>
      </c>
      <c r="T45" s="442">
        <f>CHOOSE($BK$1,0,SUM($E148:T148)-SUM($E149:T149),SUM($E192:T192)-SUM($E193:T193))</f>
        <v>416666.66666666669</v>
      </c>
      <c r="U45" s="442">
        <f>CHOOSE($BK$1,0,SUM($E148:U148)-SUM($E149:U149),SUM($E192:U192)-SUM($E193:U193))</f>
        <v>541666.66666666674</v>
      </c>
      <c r="V45" s="442">
        <f>CHOOSE($BK$1,0,SUM($E148:V148)-SUM($E149:V149),SUM($E192:V192)-SUM($E193:V193))</f>
        <v>466666.66666666669</v>
      </c>
      <c r="W45" s="442">
        <f>CHOOSE($BK$1,0,SUM($E148:W148)-SUM($E149:W149),SUM($E192:W192)-SUM($E193:W193))</f>
        <v>583333.33333333337</v>
      </c>
      <c r="X45" s="442">
        <f>CHOOSE($BK$1,0,SUM($E148:X148)-SUM($E149:X149),SUM($E192:X192)-SUM($E193:X193))</f>
        <v>683333.33333333337</v>
      </c>
      <c r="Y45" s="442">
        <f>CHOOSE($BK$1,0,SUM($E148:Y148)-SUM($E149:Y149),SUM($E192:Y192)-SUM($E193:Y193))</f>
        <v>775000</v>
      </c>
      <c r="Z45" s="442">
        <f>CHOOSE($BK$1,0,SUM($E148:Z148)-SUM($E149:Z149),SUM($E192:Z192)-SUM($E193:Z193))</f>
        <v>850000</v>
      </c>
      <c r="AA45" s="442">
        <f>CHOOSE($BK$1,0,SUM($E148:AA148)-SUM($E149:AA149),SUM($E192:AA192)-SUM($E193:AA193))</f>
        <v>1008333.3333333334</v>
      </c>
      <c r="AB45" s="442">
        <f>CHOOSE($BK$1,0,SUM($E148:AB148)-SUM($E149:AB149),SUM($E192:AB192)-SUM($E193:AB193))</f>
        <v>1050000</v>
      </c>
      <c r="AC45" s="442">
        <f>CHOOSE($BK$1,0,SUM($E148:AC148)-SUM($E149:AC149),SUM($E192:AC192)-SUM($E193:AC193))</f>
        <v>1166666.6666666667</v>
      </c>
      <c r="AD45" s="442">
        <f>CHOOSE($BK$1,0,SUM($E148:AD148)-SUM($E149:AD149),SUM($E192:AD192)-SUM($E193:AD193))</f>
        <v>1366666.6666666667</v>
      </c>
      <c r="AE45" s="442">
        <f>CHOOSE($BK$1,0,SUM($E148:AE148)-SUM($E149:AE149),SUM($E192:AE192)-SUM($E193:AE193))</f>
        <v>1641666.6666666667</v>
      </c>
      <c r="AF45" s="442">
        <f>CHOOSE($BK$1,0,SUM($E148:AF148)-SUM($E149:AF149),SUM($E192:AF192)-SUM($E193:AF193))</f>
        <v>1600000</v>
      </c>
      <c r="AG45" s="442">
        <f>CHOOSE($BK$1,0,SUM($E148:AG148)-SUM($E149:AG149),SUM($E192:AG192)-SUM($E193:AG193))</f>
        <v>1833333.3333333335</v>
      </c>
      <c r="AH45" s="442">
        <f>CHOOSE($BK$1,0,SUM($E148:AH148)-SUM($E149:AH149),SUM($E192:AH192)-SUM($E193:AH193))</f>
        <v>1841666.666666667</v>
      </c>
      <c r="AI45" s="442">
        <f>CHOOSE($BK$1,0,SUM($E148:AI148)-SUM($E149:AI149),SUM($E192:AI192)-SUM($E193:AI193))</f>
        <v>2116666.666666667</v>
      </c>
      <c r="AJ45" s="442">
        <f>CHOOSE($BK$1,0,SUM($E148:AJ148)-SUM($E149:AJ149),SUM($E192:AJ192)-SUM($E193:AJ193))</f>
        <v>2266666.666666667</v>
      </c>
      <c r="AK45" s="442">
        <f>CHOOSE($BK$1,0,SUM($E148:AK148)-SUM($E149:AK149),SUM($E192:AK192)-SUM($E193:AK193))</f>
        <v>2483333.3333333335</v>
      </c>
      <c r="AL45" s="442">
        <f>CHOOSE($BK$1,0,SUM($E148:AL148)-SUM($E149:AL149),SUM($E192:AL192)-SUM($E193:AL193))</f>
        <v>2575000</v>
      </c>
      <c r="AM45" s="442">
        <f>CHOOSE($BK$1,0,SUM($E148:AM148)-SUM($E149:AM149),SUM($E192:AM192)-SUM($E193:AM193))</f>
        <v>2741666.666666667</v>
      </c>
      <c r="AN45" s="442">
        <f>CHOOSE($BK$1,0,SUM($E148:AN148)-SUM($E149:AN149),SUM($E192:AN192)-SUM($E193:AN193))</f>
        <v>2966666.666666667</v>
      </c>
      <c r="AO45" s="442">
        <f>CHOOSE($BK$1,0,SUM($E148:AO148)-SUM($E149:AO149),SUM($E192:AO192)-SUM($E193:AO193))</f>
        <v>3158333.333333334</v>
      </c>
      <c r="AP45" s="442">
        <f>CHOOSE($BK$1,0,SUM($E148:AP148)-SUM($E149:AP149),SUM($E192:AP192)-SUM($E193:AP193))</f>
        <v>3416666.666666667</v>
      </c>
      <c r="AQ45" s="442">
        <f>CHOOSE($BK$1,0,SUM($E148:AQ148)-SUM($E149:AQ149),SUM($E192:AQ192)-SUM($E193:AQ193))</f>
        <v>3741666.666666667</v>
      </c>
      <c r="AR45" s="442">
        <f>CHOOSE($BK$1,0,SUM($E148:AR148)-SUM($E149:AR149),SUM($E192:AR192)-SUM($E193:AR193))</f>
        <v>3825000</v>
      </c>
      <c r="AT45" s="442">
        <f>K45</f>
        <v>91666.666666666672</v>
      </c>
      <c r="AU45" s="442">
        <f>N45</f>
        <v>150000</v>
      </c>
      <c r="AV45" s="442">
        <f>Q45</f>
        <v>175000</v>
      </c>
      <c r="AW45" s="442">
        <f>T45</f>
        <v>416666.66666666669</v>
      </c>
      <c r="AX45" s="442">
        <f>W45</f>
        <v>583333.33333333337</v>
      </c>
      <c r="AY45" s="442">
        <f>Z45</f>
        <v>850000</v>
      </c>
      <c r="AZ45" s="442">
        <f>AC45</f>
        <v>1166666.6666666667</v>
      </c>
      <c r="BA45" s="442">
        <f>AF45</f>
        <v>1600000</v>
      </c>
      <c r="BB45" s="442">
        <f>AI45</f>
        <v>2116666.666666667</v>
      </c>
      <c r="BC45" s="442">
        <f>AL45</f>
        <v>2575000</v>
      </c>
      <c r="BD45" s="442">
        <f>AO45</f>
        <v>3158333.333333334</v>
      </c>
      <c r="BE45" s="442">
        <f>AR45</f>
        <v>3825000</v>
      </c>
      <c r="BG45" s="442">
        <f>AW45</f>
        <v>416666.66666666669</v>
      </c>
      <c r="BH45" s="442">
        <f>BA45</f>
        <v>1600000</v>
      </c>
      <c r="BI45" s="442">
        <f>BE45</f>
        <v>3825000</v>
      </c>
    </row>
    <row r="46" spans="2:66" ht="13.5" thickTop="1">
      <c r="BG46" s="441"/>
      <c r="BH46" s="441"/>
    </row>
    <row r="47" spans="2:66">
      <c r="B47" s="4" t="s">
        <v>184</v>
      </c>
      <c r="I47" s="440">
        <f>SUM(Sales!F52,Marketing!F54)</f>
        <v>23298.75</v>
      </c>
      <c r="J47" s="440">
        <f>SUM(Sales!G52,Marketing!G54)</f>
        <v>51413.125</v>
      </c>
      <c r="K47" s="440">
        <f>SUM(Sales!H52,Marketing!H54)</f>
        <v>96903.125</v>
      </c>
      <c r="L47" s="440">
        <f>SUM(Sales!I52,Marketing!I54)</f>
        <v>58903.125</v>
      </c>
      <c r="M47" s="440">
        <f>SUM(Sales!J52,Marketing!J54)</f>
        <v>84213.125</v>
      </c>
      <c r="N47" s="440">
        <f>SUM(Sales!K52,Marketing!K54)</f>
        <v>115478.125</v>
      </c>
      <c r="O47" s="440">
        <f>SUM(Sales!L52,Marketing!L54)</f>
        <v>113968.125</v>
      </c>
      <c r="P47" s="440">
        <f>SUM(Sales!M52,Marketing!M54)</f>
        <v>103468.125</v>
      </c>
      <c r="Q47" s="440">
        <f>SUM(Sales!N52,Marketing!N54)</f>
        <v>140014.375</v>
      </c>
      <c r="R47" s="440">
        <f>SUM(Sales!O52,Marketing!O54)</f>
        <v>132014.375</v>
      </c>
      <c r="S47" s="440">
        <f>SUM(Sales!P52,Marketing!P54)</f>
        <v>144358.125</v>
      </c>
      <c r="T47" s="440">
        <f>SUM(Sales!Q52,Marketing!Q54)</f>
        <v>146358.125</v>
      </c>
      <c r="U47" s="440">
        <f>SUM(Sales!R52,Marketing!R54)</f>
        <v>151625.08749999999</v>
      </c>
      <c r="V47" s="440">
        <f>SUM(Sales!S52,Marketing!S54)</f>
        <v>143660.76874999999</v>
      </c>
      <c r="W47" s="440">
        <f>SUM(Sales!T52,Marketing!T54)</f>
        <v>176016.71875</v>
      </c>
      <c r="X47" s="440">
        <f>SUM(Sales!U52,Marketing!U54)</f>
        <v>175832.34375</v>
      </c>
      <c r="Y47" s="440">
        <f>SUM(Sales!V52,Marketing!V54)</f>
        <v>163069.64374999999</v>
      </c>
      <c r="Z47" s="440">
        <f>SUM(Sales!W52,Marketing!W54)</f>
        <v>198425.59375</v>
      </c>
      <c r="AA47" s="440">
        <f>SUM(Sales!X52,Marketing!X54)</f>
        <v>189091.54375000001</v>
      </c>
      <c r="AB47" s="440">
        <f>SUM(Sales!Y52,Marketing!Y54)</f>
        <v>197637.79375000001</v>
      </c>
      <c r="AC47" s="440">
        <f>SUM(Sales!Z52,Marketing!Z54)</f>
        <v>241391.68124999999</v>
      </c>
      <c r="AD47" s="440">
        <f>SUM(Sales!AA52,Marketing!AA54)</f>
        <v>203391.68125000002</v>
      </c>
      <c r="AE47" s="440">
        <f>SUM(Sales!AB52,Marketing!AB54)</f>
        <v>213539.99374999999</v>
      </c>
      <c r="AF47" s="440">
        <f>SUM(Sales!AC52,Marketing!AC54)</f>
        <v>240883.74374999999</v>
      </c>
      <c r="AG47" s="440">
        <f>SUM(Sales!AD52,Marketing!AD54)</f>
        <v>227883.74374999999</v>
      </c>
      <c r="AH47" s="440">
        <f>SUM(Sales!AE52,Marketing!AE54)</f>
        <v>228091.38124999998</v>
      </c>
      <c r="AI47" s="440">
        <f>SUM(Sales!AF52,Marketing!AF54)</f>
        <v>273648.88124999998</v>
      </c>
      <c r="AJ47" s="440">
        <f>SUM(Sales!AG52,Marketing!AG54)</f>
        <v>252170.09999999998</v>
      </c>
      <c r="AK47" s="440">
        <f>SUM(Sales!AH52,Marketing!AH54)</f>
        <v>275468.84999999998</v>
      </c>
      <c r="AL47" s="440">
        <f>SUM(Sales!AI52,Marketing!AI54)</f>
        <v>287468.84999999998</v>
      </c>
      <c r="AM47" s="440">
        <f>SUM(Sales!AJ52,Marketing!AJ54)</f>
        <v>262706.14999999997</v>
      </c>
      <c r="AN47" s="440">
        <f>SUM(Sales!AK52,Marketing!AK54)</f>
        <v>282913.78749999998</v>
      </c>
      <c r="AO47" s="440">
        <f>SUM(Sales!AL52,Marketing!AL54)</f>
        <v>324977.67499999999</v>
      </c>
      <c r="AP47" s="440">
        <f>SUM(Sales!AM52,Marketing!AM54)</f>
        <v>293977.67499999999</v>
      </c>
      <c r="AQ47" s="440">
        <f>SUM(Sales!AN52,Marketing!AN54)</f>
        <v>293977.67499999999</v>
      </c>
      <c r="AR47" s="440">
        <f>SUM(Sales!AO52,Marketing!AO54)</f>
        <v>329125.98749999999</v>
      </c>
      <c r="AS47" s="440"/>
      <c r="AT47" s="106">
        <f>SUM(I47:K47)</f>
        <v>171615</v>
      </c>
      <c r="AU47" s="106">
        <f>SUM(L47:N47)</f>
        <v>258594.375</v>
      </c>
      <c r="AV47" s="106">
        <f>SUM(O47:Q47)</f>
        <v>357450.625</v>
      </c>
      <c r="AW47" s="106">
        <f>SUM(R47:T47)</f>
        <v>422730.625</v>
      </c>
      <c r="AX47" s="106">
        <f>SUM(U47:W47)</f>
        <v>471302.57499999995</v>
      </c>
      <c r="AY47" s="106">
        <f>SUM(X47:Z47)</f>
        <v>537327.58125000005</v>
      </c>
      <c r="AZ47" s="106">
        <f>SUM(AA47:AC47)</f>
        <v>628121.01875000005</v>
      </c>
      <c r="BA47" s="106">
        <f>SUM(AD47:AF47)</f>
        <v>657815.41875000007</v>
      </c>
      <c r="BB47" s="106">
        <f>SUM(AG47:AI47)</f>
        <v>729624.00624999998</v>
      </c>
      <c r="BC47" s="106">
        <f>SUM(AJ47:AL47)</f>
        <v>815107.79999999993</v>
      </c>
      <c r="BD47" s="106">
        <f>SUM(AM47:AO47)</f>
        <v>870597.61250000005</v>
      </c>
      <c r="BE47" s="106">
        <f>SUM(AP47:AR47)</f>
        <v>917081.33749999991</v>
      </c>
      <c r="BF47" s="440"/>
      <c r="BG47" s="106">
        <f>SUM(AT47:AW47)</f>
        <v>1210390.625</v>
      </c>
      <c r="BH47" s="106">
        <f>SUM(AX47:BA47)</f>
        <v>2294566.59375</v>
      </c>
      <c r="BI47" s="106">
        <f>SUM(BB47:BE47)</f>
        <v>3332410.7562500001</v>
      </c>
    </row>
    <row r="48" spans="2:66">
      <c r="K48" s="439"/>
      <c r="L48" s="439"/>
      <c r="M48" s="439"/>
      <c r="N48" s="439"/>
      <c r="O48" s="439"/>
      <c r="P48" s="439"/>
      <c r="Q48" s="439"/>
      <c r="R48" s="439"/>
      <c r="S48" s="439"/>
      <c r="T48" s="439"/>
      <c r="U48" s="439"/>
      <c r="V48" s="439"/>
      <c r="W48" s="439"/>
      <c r="X48" s="439"/>
      <c r="Y48" s="439"/>
      <c r="Z48" s="439"/>
    </row>
    <row r="49" spans="1:62">
      <c r="B49" s="418" t="s">
        <v>183</v>
      </c>
      <c r="C49" s="418"/>
      <c r="D49" s="418"/>
      <c r="E49" s="418"/>
      <c r="F49" s="418"/>
      <c r="G49" s="418"/>
      <c r="H49" s="417"/>
      <c r="I49" s="438">
        <v>0</v>
      </c>
      <c r="J49" s="438">
        <v>0</v>
      </c>
      <c r="K49" s="437">
        <f t="shared" ref="K49:AR49" si="19">IFERROR(SUM(I47:K47)/SUM(I22:K22), 0)</f>
        <v>171615</v>
      </c>
      <c r="L49" s="437">
        <f t="shared" si="19"/>
        <v>207219.375</v>
      </c>
      <c r="M49" s="437">
        <f t="shared" si="19"/>
        <v>120009.6875</v>
      </c>
      <c r="N49" s="437">
        <f t="shared" si="19"/>
        <v>258594.375</v>
      </c>
      <c r="O49" s="437">
        <f t="shared" si="19"/>
        <v>156829.6875</v>
      </c>
      <c r="P49" s="437">
        <f t="shared" si="19"/>
        <v>332914.375</v>
      </c>
      <c r="Q49" s="437">
        <f t="shared" si="19"/>
        <v>357450.625</v>
      </c>
      <c r="R49" s="437">
        <f t="shared" si="19"/>
        <v>187748.4375</v>
      </c>
      <c r="S49" s="437">
        <f t="shared" si="19"/>
        <v>104096.71875</v>
      </c>
      <c r="T49" s="437">
        <f t="shared" si="19"/>
        <v>105682.65625</v>
      </c>
      <c r="U49" s="437">
        <f t="shared" si="19"/>
        <v>110585.33437500001</v>
      </c>
      <c r="V49" s="437">
        <f t="shared" si="19"/>
        <v>220821.99062500001</v>
      </c>
      <c r="W49" s="437">
        <f t="shared" si="19"/>
        <v>157100.85833333331</v>
      </c>
      <c r="X49" s="437">
        <f t="shared" si="19"/>
        <v>165169.94375000001</v>
      </c>
      <c r="Y49" s="437">
        <f t="shared" si="19"/>
        <v>128729.6765625</v>
      </c>
      <c r="Z49" s="437">
        <f t="shared" si="19"/>
        <v>107465.51625000002</v>
      </c>
      <c r="AA49" s="437">
        <f t="shared" si="19"/>
        <v>110117.35625</v>
      </c>
      <c r="AB49" s="437">
        <f t="shared" si="19"/>
        <v>97525.821875000009</v>
      </c>
      <c r="AC49" s="437">
        <f t="shared" si="19"/>
        <v>89731.574107142864</v>
      </c>
      <c r="AD49" s="437">
        <f t="shared" si="19"/>
        <v>91774.450892857145</v>
      </c>
      <c r="AE49" s="437">
        <f t="shared" si="19"/>
        <v>82290.419531250009</v>
      </c>
      <c r="AF49" s="437">
        <f t="shared" si="19"/>
        <v>93973.631250000006</v>
      </c>
      <c r="AG49" s="437">
        <f t="shared" si="19"/>
        <v>85288.435156249994</v>
      </c>
      <c r="AH49" s="437">
        <f t="shared" si="19"/>
        <v>87107.358593749988</v>
      </c>
      <c r="AI49" s="437">
        <f t="shared" si="19"/>
        <v>72962.400624999995</v>
      </c>
      <c r="AJ49" s="437">
        <f t="shared" si="19"/>
        <v>75391.03624999999</v>
      </c>
      <c r="AK49" s="437">
        <f t="shared" si="19"/>
        <v>72844.348295454532</v>
      </c>
      <c r="AL49" s="437">
        <f t="shared" si="19"/>
        <v>81510.78</v>
      </c>
      <c r="AM49" s="437">
        <f t="shared" si="19"/>
        <v>82564.38499999998</v>
      </c>
      <c r="AN49" s="437">
        <f t="shared" si="19"/>
        <v>75735.344318181815</v>
      </c>
      <c r="AO49" s="437">
        <f t="shared" si="19"/>
        <v>72549.801041666666</v>
      </c>
      <c r="AP49" s="437">
        <f t="shared" si="19"/>
        <v>69374.54903846154</v>
      </c>
      <c r="AQ49" s="437">
        <f t="shared" si="19"/>
        <v>76077.752083333326</v>
      </c>
      <c r="AR49" s="437">
        <f t="shared" si="19"/>
        <v>70544.718269230769</v>
      </c>
      <c r="AT49" s="436">
        <f t="shared" ref="AT49:BE49" si="20">IFERROR(AT47/AT22, 0)</f>
        <v>171615</v>
      </c>
      <c r="AU49" s="436">
        <f t="shared" si="20"/>
        <v>258594.375</v>
      </c>
      <c r="AV49" s="436">
        <f t="shared" si="20"/>
        <v>357450.625</v>
      </c>
      <c r="AW49" s="436">
        <f t="shared" si="20"/>
        <v>105682.65625</v>
      </c>
      <c r="AX49" s="436">
        <f t="shared" si="20"/>
        <v>157100.85833333331</v>
      </c>
      <c r="AY49" s="436">
        <f t="shared" si="20"/>
        <v>107465.51625000002</v>
      </c>
      <c r="AZ49" s="436">
        <f t="shared" si="20"/>
        <v>89731.574107142864</v>
      </c>
      <c r="BA49" s="436">
        <f t="shared" si="20"/>
        <v>93973.631250000006</v>
      </c>
      <c r="BB49" s="436">
        <f t="shared" si="20"/>
        <v>72962.400624999995</v>
      </c>
      <c r="BC49" s="436">
        <f t="shared" si="20"/>
        <v>81510.78</v>
      </c>
      <c r="BD49" s="436">
        <f t="shared" si="20"/>
        <v>72549.801041666666</v>
      </c>
      <c r="BE49" s="436">
        <f t="shared" si="20"/>
        <v>70544.718269230769</v>
      </c>
      <c r="BG49" s="435" t="s">
        <v>182</v>
      </c>
      <c r="BH49" s="435" t="s">
        <v>182</v>
      </c>
      <c r="BI49" s="435" t="s">
        <v>182</v>
      </c>
    </row>
    <row r="50" spans="1:62">
      <c r="B50" s="1" t="s">
        <v>181</v>
      </c>
      <c r="I50" s="430">
        <v>0</v>
      </c>
      <c r="J50" s="430">
        <v>0</v>
      </c>
      <c r="K50" s="430">
        <v>0</v>
      </c>
      <c r="L50" s="430">
        <v>0</v>
      </c>
      <c r="M50" s="430">
        <v>0</v>
      </c>
      <c r="N50" s="430">
        <v>0</v>
      </c>
      <c r="O50" s="430">
        <v>0</v>
      </c>
      <c r="P50" s="430">
        <v>0</v>
      </c>
      <c r="Q50" s="430">
        <v>0</v>
      </c>
      <c r="R50" s="430">
        <v>0</v>
      </c>
      <c r="S50" s="430">
        <v>0</v>
      </c>
      <c r="T50" s="434">
        <f t="shared" ref="T50:AR50" si="21">IFERROR(SUM(I47:T47)/SUM(I22:T22), 0)</f>
        <v>172912.94642857142</v>
      </c>
      <c r="U50" s="434">
        <f t="shared" si="21"/>
        <v>148746.32916666666</v>
      </c>
      <c r="V50" s="434">
        <f t="shared" si="21"/>
        <v>158996.06736111111</v>
      </c>
      <c r="W50" s="434">
        <f t="shared" si="21"/>
        <v>167786.46666666667</v>
      </c>
      <c r="X50" s="434">
        <f t="shared" si="21"/>
        <v>147909.7653409091</v>
      </c>
      <c r="Y50" s="434">
        <f t="shared" si="21"/>
        <v>155078.53977272726</v>
      </c>
      <c r="Z50" s="434">
        <f t="shared" si="21"/>
        <v>137600.87740384616</v>
      </c>
      <c r="AA50" s="434">
        <f t="shared" si="21"/>
        <v>133138.20178571428</v>
      </c>
      <c r="AB50" s="434">
        <f t="shared" si="21"/>
        <v>122381.53085937499</v>
      </c>
      <c r="AC50" s="434">
        <f t="shared" si="21"/>
        <v>108393.77894736841</v>
      </c>
      <c r="AD50" s="434">
        <f t="shared" si="21"/>
        <v>112150.47927631577</v>
      </c>
      <c r="AE50" s="434">
        <f t="shared" si="21"/>
        <v>110002.04874999999</v>
      </c>
      <c r="AF50" s="434">
        <f t="shared" si="21"/>
        <v>104298.48153409088</v>
      </c>
      <c r="AG50" s="434">
        <f t="shared" si="21"/>
        <v>103079.35869565215</v>
      </c>
      <c r="AH50" s="434">
        <f t="shared" si="21"/>
        <v>94432.917788461535</v>
      </c>
      <c r="AI50" s="434">
        <f t="shared" si="21"/>
        <v>88030.621551724136</v>
      </c>
      <c r="AJ50" s="434">
        <f t="shared" si="21"/>
        <v>87640.859375</v>
      </c>
      <c r="AK50" s="434">
        <f t="shared" si="21"/>
        <v>83079.545075757589</v>
      </c>
      <c r="AL50" s="434">
        <f t="shared" si="21"/>
        <v>83254.948345588244</v>
      </c>
      <c r="AM50" s="434">
        <f t="shared" si="21"/>
        <v>82979.510000000009</v>
      </c>
      <c r="AN50" s="434">
        <f t="shared" si="21"/>
        <v>78672.601151315801</v>
      </c>
      <c r="AO50" s="434">
        <f t="shared" si="21"/>
        <v>78798.585576923084</v>
      </c>
      <c r="AP50" s="434">
        <f t="shared" si="21"/>
        <v>77164.166615853654</v>
      </c>
      <c r="AQ50" s="434">
        <f t="shared" si="21"/>
        <v>77242.107440476175</v>
      </c>
      <c r="AR50" s="434">
        <f t="shared" si="21"/>
        <v>74053.572361111088</v>
      </c>
      <c r="AT50" s="430">
        <v>0</v>
      </c>
      <c r="AU50" s="430">
        <v>0</v>
      </c>
      <c r="AV50" s="430">
        <v>0</v>
      </c>
      <c r="AW50" s="429">
        <f t="shared" ref="AW50:BE50" si="22">IFERROR(SUM(AT47:AW47)/SUM(AT22:AW22), 0)</f>
        <v>172912.94642857142</v>
      </c>
      <c r="AX50" s="429">
        <f t="shared" si="22"/>
        <v>167786.46666666667</v>
      </c>
      <c r="AY50" s="429">
        <f t="shared" si="22"/>
        <v>137600.87740384616</v>
      </c>
      <c r="AZ50" s="429">
        <f t="shared" si="22"/>
        <v>108393.77894736842</v>
      </c>
      <c r="BA50" s="429">
        <f t="shared" si="22"/>
        <v>104298.48153409091</v>
      </c>
      <c r="BB50" s="429">
        <f t="shared" si="22"/>
        <v>88030.621551724151</v>
      </c>
      <c r="BC50" s="429">
        <f t="shared" si="22"/>
        <v>83254.948345588229</v>
      </c>
      <c r="BD50" s="429">
        <f t="shared" si="22"/>
        <v>78798.585576923084</v>
      </c>
      <c r="BE50" s="429">
        <f t="shared" si="22"/>
        <v>74053.572361111117</v>
      </c>
      <c r="BG50" s="428">
        <f>IFERROR(BG47/BG22, 0)</f>
        <v>172912.94642857142</v>
      </c>
      <c r="BH50" s="428">
        <f>IFERROR(BH47/BH22, 0)</f>
        <v>104298.48153409091</v>
      </c>
      <c r="BI50" s="428">
        <f>IFERROR(BI47/BI22, 0)</f>
        <v>74053.572361111117</v>
      </c>
    </row>
    <row r="51" spans="1:62">
      <c r="I51" s="430"/>
      <c r="J51" s="430"/>
      <c r="K51" s="430"/>
      <c r="L51" s="430"/>
      <c r="M51" s="430"/>
      <c r="N51" s="430"/>
      <c r="O51" s="430"/>
      <c r="P51" s="430"/>
      <c r="Q51" s="430"/>
      <c r="R51" s="430"/>
      <c r="S51" s="430"/>
      <c r="T51" s="434"/>
      <c r="U51" s="434"/>
      <c r="V51" s="434"/>
      <c r="W51" s="434"/>
      <c r="X51" s="434"/>
      <c r="Y51" s="434"/>
      <c r="Z51" s="434"/>
      <c r="AA51" s="434"/>
      <c r="AB51" s="434"/>
      <c r="AC51" s="434"/>
      <c r="AD51" s="434"/>
      <c r="AE51" s="434"/>
      <c r="AF51" s="434"/>
      <c r="AG51" s="434"/>
      <c r="AH51" s="434"/>
      <c r="AI51" s="434"/>
      <c r="AJ51" s="434"/>
      <c r="AK51" s="434"/>
      <c r="AL51" s="434"/>
      <c r="AM51" s="434"/>
      <c r="AN51" s="434"/>
      <c r="AO51" s="434"/>
      <c r="AP51" s="434"/>
      <c r="AQ51" s="434"/>
      <c r="AR51" s="434"/>
      <c r="AT51" s="430"/>
      <c r="AU51" s="430"/>
      <c r="AV51" s="430"/>
      <c r="AW51" s="429"/>
      <c r="AX51" s="429"/>
      <c r="AY51" s="429"/>
      <c r="AZ51" s="429"/>
      <c r="BA51" s="429"/>
      <c r="BB51" s="429"/>
      <c r="BC51" s="429"/>
      <c r="BD51" s="429"/>
      <c r="BE51" s="429"/>
      <c r="BG51" s="428"/>
      <c r="BH51" s="428"/>
      <c r="BI51" s="428"/>
    </row>
    <row r="52" spans="1:62">
      <c r="B52" s="40" t="s">
        <v>235</v>
      </c>
      <c r="C52" s="40"/>
      <c r="D52" s="40"/>
      <c r="E52" s="40"/>
      <c r="F52" s="40"/>
      <c r="G52" s="40"/>
      <c r="H52" s="433"/>
      <c r="I52" s="431"/>
      <c r="J52" s="431" t="str">
        <f t="shared" ref="J52:AR52" si="23">IFERROR(J47/(J36-I36),"n/a ")</f>
        <v xml:space="preserve">n/a </v>
      </c>
      <c r="K52" s="431">
        <f t="shared" si="23"/>
        <v>20.0489224137931</v>
      </c>
      <c r="L52" s="431">
        <f t="shared" si="23"/>
        <v>19.634374999999999</v>
      </c>
      <c r="M52" s="431">
        <f t="shared" si="23"/>
        <v>17.423405172413791</v>
      </c>
      <c r="N52" s="431">
        <f t="shared" si="23"/>
        <v>38.492708333333333</v>
      </c>
      <c r="O52" s="431">
        <f t="shared" si="23"/>
        <v>23.579612068965524</v>
      </c>
      <c r="P52" s="431">
        <f t="shared" si="23"/>
        <v>34.489375000000003</v>
      </c>
      <c r="Q52" s="431" t="str">
        <f t="shared" si="23"/>
        <v xml:space="preserve">n/a </v>
      </c>
      <c r="R52" s="431">
        <f t="shared" si="23"/>
        <v>13.656659482758624</v>
      </c>
      <c r="S52" s="431">
        <f t="shared" si="23"/>
        <v>9.2143484042553165</v>
      </c>
      <c r="T52" s="431">
        <f t="shared" si="23"/>
        <v>24.393020833333335</v>
      </c>
      <c r="U52" s="431">
        <f t="shared" si="23"/>
        <v>15.685353879310348</v>
      </c>
      <c r="V52" s="431">
        <f t="shared" si="23"/>
        <v>23.943461458333331</v>
      </c>
      <c r="W52" s="431">
        <f t="shared" si="23"/>
        <v>36.417252155172449</v>
      </c>
      <c r="X52" s="431">
        <f t="shared" si="23"/>
        <v>13.881500822368416</v>
      </c>
      <c r="Y52" s="431">
        <f t="shared" si="23"/>
        <v>15.052582500000005</v>
      </c>
      <c r="Z52" s="431">
        <f t="shared" si="23"/>
        <v>15.665178453947362</v>
      </c>
      <c r="AA52" s="431">
        <f t="shared" si="23"/>
        <v>12.069673005319157</v>
      </c>
      <c r="AB52" s="431">
        <f t="shared" si="23"/>
        <v>12.61517832446807</v>
      </c>
      <c r="AC52" s="431">
        <f t="shared" si="23"/>
        <v>11.775203963414635</v>
      </c>
      <c r="AD52" s="431">
        <f t="shared" si="23"/>
        <v>10.89598292410715</v>
      </c>
      <c r="AE52" s="431">
        <f t="shared" si="23"/>
        <v>10.41658506097561</v>
      </c>
      <c r="AF52" s="431">
        <f t="shared" si="23"/>
        <v>12.904486272321435</v>
      </c>
      <c r="AG52" s="431">
        <f t="shared" si="23"/>
        <v>11.116280182926813</v>
      </c>
      <c r="AH52" s="431">
        <f t="shared" si="23"/>
        <v>9.7060162234042551</v>
      </c>
      <c r="AI52" s="431">
        <f t="shared" si="23"/>
        <v>9.6581958088235353</v>
      </c>
      <c r="AJ52" s="431">
        <f t="shared" si="23"/>
        <v>9.5158528301886776</v>
      </c>
      <c r="AK52" s="431">
        <f t="shared" si="23"/>
        <v>9.7224300000000063</v>
      </c>
      <c r="AL52" s="431">
        <f t="shared" si="23"/>
        <v>10.847881132075472</v>
      </c>
      <c r="AM52" s="431">
        <f t="shared" si="23"/>
        <v>11.178985106382978</v>
      </c>
      <c r="AN52" s="431">
        <f t="shared" si="23"/>
        <v>8.5300639447236115</v>
      </c>
      <c r="AO52" s="431">
        <f t="shared" si="23"/>
        <v>9.4653691747572868</v>
      </c>
      <c r="AP52" s="431">
        <f t="shared" si="23"/>
        <v>9.38226622340426</v>
      </c>
      <c r="AQ52" s="431">
        <f t="shared" si="23"/>
        <v>9.382266223404244</v>
      </c>
      <c r="AR52" s="431">
        <f t="shared" si="23"/>
        <v>9.100257718894019</v>
      </c>
      <c r="AS52" s="432"/>
      <c r="AT52" s="431">
        <f t="shared" ref="AT52:BE52" si="24">IFERROR(AT47/AT36,"n/a ")</f>
        <v>35.506551724137928</v>
      </c>
      <c r="AU52" s="431">
        <f t="shared" si="24"/>
        <v>7.1500748847926259</v>
      </c>
      <c r="AV52" s="431">
        <f t="shared" si="24"/>
        <v>5.2955648148148144</v>
      </c>
      <c r="AW52" s="431">
        <f t="shared" si="24"/>
        <v>3.0893833739342265</v>
      </c>
      <c r="AX52" s="431">
        <f t="shared" si="24"/>
        <v>2.2407412440570522</v>
      </c>
      <c r="AY52" s="431">
        <f t="shared" si="24"/>
        <v>1.8010980377094974</v>
      </c>
      <c r="AZ52" s="431">
        <f t="shared" si="24"/>
        <v>1.4495100432692307</v>
      </c>
      <c r="BA52" s="431">
        <f t="shared" si="24"/>
        <v>1.0861014068519539</v>
      </c>
      <c r="BB52" s="431">
        <f t="shared" si="24"/>
        <v>0.91165015358184087</v>
      </c>
      <c r="BC52" s="431">
        <f t="shared" si="24"/>
        <v>0.78137830324332969</v>
      </c>
      <c r="BD52" s="431">
        <f t="shared" si="24"/>
        <v>0.67193023861589929</v>
      </c>
      <c r="BE52" s="431">
        <f t="shared" si="24"/>
        <v>0.57665982236428415</v>
      </c>
      <c r="BF52" s="432"/>
      <c r="BG52" s="431">
        <f>IFERROR(BG47/BG36,"n/a ")</f>
        <v>4.9336574388586953</v>
      </c>
      <c r="BH52" s="431">
        <f>IFERROR(BH47/BH36,"n/a ")</f>
        <v>1.4825974114258025</v>
      </c>
      <c r="BI52" s="431">
        <f>IFERROR(BI47/BI36,"n/a ")</f>
        <v>0.70460106908764142</v>
      </c>
    </row>
    <row r="53" spans="1:62">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T53" s="430"/>
      <c r="AU53" s="430"/>
      <c r="AV53" s="430"/>
      <c r="AW53" s="429"/>
      <c r="AX53" s="429"/>
      <c r="AY53" s="429"/>
      <c r="AZ53" s="429"/>
      <c r="BA53" s="429"/>
      <c r="BB53" s="429"/>
      <c r="BC53" s="429"/>
      <c r="BD53" s="429"/>
      <c r="BE53" s="429"/>
      <c r="BG53" s="428"/>
      <c r="BH53" s="428"/>
      <c r="BI53" s="428"/>
    </row>
    <row r="54" spans="1:62">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T54" s="430"/>
      <c r="AU54" s="430"/>
      <c r="AV54" s="430"/>
      <c r="AW54" s="429"/>
      <c r="AX54" s="429"/>
      <c r="AY54" s="429"/>
      <c r="AZ54" s="429"/>
      <c r="BA54" s="429"/>
      <c r="BB54" s="429"/>
      <c r="BC54" s="429"/>
      <c r="BD54" s="429"/>
      <c r="BE54" s="429"/>
      <c r="BG54" s="428"/>
      <c r="BH54" s="428"/>
      <c r="BI54" s="428"/>
    </row>
    <row r="56" spans="1:62">
      <c r="B56" s="529" t="s">
        <v>180</v>
      </c>
      <c r="C56" s="529"/>
      <c r="D56" s="529"/>
    </row>
    <row r="57" spans="1:62">
      <c r="B57" s="529"/>
      <c r="C57" s="529"/>
      <c r="D57" s="529"/>
    </row>
    <row r="60" spans="1:62" ht="13.5" outlineLevel="1" thickBot="1">
      <c r="A60" s="32"/>
      <c r="B60" s="422" t="s">
        <v>179</v>
      </c>
      <c r="C60" s="421"/>
      <c r="D60" s="421"/>
      <c r="E60" s="117"/>
      <c r="F60" s="117"/>
      <c r="G60" s="117"/>
      <c r="H60" s="117"/>
      <c r="I60" s="116">
        <f>I4</f>
        <v>43831</v>
      </c>
      <c r="J60" s="116">
        <f t="shared" ref="J60:AR60" si="25">EOMONTH(I60,1)</f>
        <v>43890</v>
      </c>
      <c r="K60" s="116">
        <f t="shared" si="25"/>
        <v>43921</v>
      </c>
      <c r="L60" s="116">
        <f t="shared" si="25"/>
        <v>43951</v>
      </c>
      <c r="M60" s="116">
        <f t="shared" si="25"/>
        <v>43982</v>
      </c>
      <c r="N60" s="116">
        <f t="shared" si="25"/>
        <v>44012</v>
      </c>
      <c r="O60" s="116">
        <f t="shared" si="25"/>
        <v>44043</v>
      </c>
      <c r="P60" s="116">
        <f t="shared" si="25"/>
        <v>44074</v>
      </c>
      <c r="Q60" s="116">
        <f t="shared" si="25"/>
        <v>44104</v>
      </c>
      <c r="R60" s="116">
        <f t="shared" si="25"/>
        <v>44135</v>
      </c>
      <c r="S60" s="116">
        <f t="shared" si="25"/>
        <v>44165</v>
      </c>
      <c r="T60" s="116">
        <f t="shared" si="25"/>
        <v>44196</v>
      </c>
      <c r="U60" s="116">
        <f t="shared" si="25"/>
        <v>44227</v>
      </c>
      <c r="V60" s="116">
        <f t="shared" si="25"/>
        <v>44255</v>
      </c>
      <c r="W60" s="116">
        <f t="shared" si="25"/>
        <v>44286</v>
      </c>
      <c r="X60" s="116">
        <f t="shared" si="25"/>
        <v>44316</v>
      </c>
      <c r="Y60" s="116">
        <f t="shared" si="25"/>
        <v>44347</v>
      </c>
      <c r="Z60" s="116">
        <f t="shared" si="25"/>
        <v>44377</v>
      </c>
      <c r="AA60" s="116">
        <f t="shared" si="25"/>
        <v>44408</v>
      </c>
      <c r="AB60" s="116">
        <f t="shared" si="25"/>
        <v>44439</v>
      </c>
      <c r="AC60" s="116">
        <f t="shared" si="25"/>
        <v>44469</v>
      </c>
      <c r="AD60" s="116">
        <f t="shared" si="25"/>
        <v>44500</v>
      </c>
      <c r="AE60" s="116">
        <f t="shared" si="25"/>
        <v>44530</v>
      </c>
      <c r="AF60" s="116">
        <f t="shared" si="25"/>
        <v>44561</v>
      </c>
      <c r="AG60" s="116">
        <f t="shared" si="25"/>
        <v>44592</v>
      </c>
      <c r="AH60" s="116">
        <f t="shared" si="25"/>
        <v>44620</v>
      </c>
      <c r="AI60" s="116">
        <f t="shared" si="25"/>
        <v>44651</v>
      </c>
      <c r="AJ60" s="116">
        <f t="shared" si="25"/>
        <v>44681</v>
      </c>
      <c r="AK60" s="116">
        <f t="shared" si="25"/>
        <v>44712</v>
      </c>
      <c r="AL60" s="116">
        <f t="shared" si="25"/>
        <v>44742</v>
      </c>
      <c r="AM60" s="116">
        <f t="shared" si="25"/>
        <v>44773</v>
      </c>
      <c r="AN60" s="116">
        <f t="shared" si="25"/>
        <v>44804</v>
      </c>
      <c r="AO60" s="116">
        <f t="shared" si="25"/>
        <v>44834</v>
      </c>
      <c r="AP60" s="116">
        <f t="shared" si="25"/>
        <v>44865</v>
      </c>
      <c r="AQ60" s="116">
        <f t="shared" si="25"/>
        <v>44895</v>
      </c>
      <c r="AR60" s="116">
        <f t="shared" si="25"/>
        <v>44926</v>
      </c>
      <c r="AT60" s="195"/>
      <c r="AU60" s="195"/>
      <c r="AV60" s="195"/>
      <c r="AW60" s="195"/>
      <c r="AX60" s="195"/>
      <c r="AY60" s="195"/>
      <c r="AZ60" s="195"/>
      <c r="BA60" s="195"/>
      <c r="BB60" s="195"/>
      <c r="BC60" s="195"/>
      <c r="BD60" s="195"/>
      <c r="BE60" s="195"/>
    </row>
    <row r="61" spans="1:62" outlineLevel="1">
      <c r="AT61" s="195"/>
      <c r="AU61" s="195"/>
      <c r="AV61" s="195"/>
      <c r="AW61" s="195"/>
      <c r="AX61" s="195"/>
      <c r="AY61" s="195"/>
      <c r="AZ61" s="195"/>
      <c r="BA61" s="195"/>
      <c r="BB61" s="195"/>
      <c r="BC61" s="195"/>
      <c r="BD61" s="195"/>
      <c r="BE61" s="195"/>
    </row>
    <row r="62" spans="1:62" outlineLevel="1">
      <c r="B62" s="4" t="s">
        <v>176</v>
      </c>
      <c r="AT62" s="195"/>
      <c r="AU62" s="195"/>
      <c r="AV62" s="195"/>
      <c r="AW62" s="195"/>
      <c r="AX62" s="195"/>
      <c r="AY62" s="195"/>
      <c r="AZ62" s="195"/>
      <c r="BA62" s="195"/>
      <c r="BB62" s="195"/>
      <c r="BC62" s="195"/>
      <c r="BD62" s="195"/>
      <c r="BE62" s="195"/>
    </row>
    <row r="63" spans="1:62" outlineLevel="1">
      <c r="B63" s="427">
        <v>43831</v>
      </c>
      <c r="I63" s="3">
        <f>I$22</f>
        <v>0</v>
      </c>
      <c r="J63" s="195">
        <f t="shared" ref="J63:AR63" si="26">I63</f>
        <v>0</v>
      </c>
      <c r="K63" s="195">
        <f t="shared" si="26"/>
        <v>0</v>
      </c>
      <c r="L63" s="195">
        <f t="shared" si="26"/>
        <v>0</v>
      </c>
      <c r="M63" s="195">
        <f t="shared" si="26"/>
        <v>0</v>
      </c>
      <c r="N63" s="195">
        <f t="shared" si="26"/>
        <v>0</v>
      </c>
      <c r="O63" s="195">
        <f t="shared" si="26"/>
        <v>0</v>
      </c>
      <c r="P63" s="195">
        <f t="shared" si="26"/>
        <v>0</v>
      </c>
      <c r="Q63" s="195">
        <f t="shared" si="26"/>
        <v>0</v>
      </c>
      <c r="R63" s="195">
        <f t="shared" si="26"/>
        <v>0</v>
      </c>
      <c r="S63" s="195">
        <f t="shared" si="26"/>
        <v>0</v>
      </c>
      <c r="T63" s="195">
        <f t="shared" si="26"/>
        <v>0</v>
      </c>
      <c r="U63" s="195">
        <f t="shared" si="26"/>
        <v>0</v>
      </c>
      <c r="V63" s="195">
        <f t="shared" si="26"/>
        <v>0</v>
      </c>
      <c r="W63" s="195">
        <f t="shared" si="26"/>
        <v>0</v>
      </c>
      <c r="X63" s="195">
        <f t="shared" si="26"/>
        <v>0</v>
      </c>
      <c r="Y63" s="195">
        <f t="shared" si="26"/>
        <v>0</v>
      </c>
      <c r="Z63" s="195">
        <f t="shared" si="26"/>
        <v>0</v>
      </c>
      <c r="AA63" s="195">
        <f t="shared" si="26"/>
        <v>0</v>
      </c>
      <c r="AB63" s="195">
        <f t="shared" si="26"/>
        <v>0</v>
      </c>
      <c r="AC63" s="195">
        <f t="shared" si="26"/>
        <v>0</v>
      </c>
      <c r="AD63" s="195">
        <f t="shared" si="26"/>
        <v>0</v>
      </c>
      <c r="AE63" s="195">
        <f t="shared" si="26"/>
        <v>0</v>
      </c>
      <c r="AF63" s="195">
        <f t="shared" si="26"/>
        <v>0</v>
      </c>
      <c r="AG63" s="195">
        <f t="shared" si="26"/>
        <v>0</v>
      </c>
      <c r="AH63" s="195">
        <f t="shared" si="26"/>
        <v>0</v>
      </c>
      <c r="AI63" s="195">
        <f t="shared" si="26"/>
        <v>0</v>
      </c>
      <c r="AJ63" s="195">
        <f t="shared" si="26"/>
        <v>0</v>
      </c>
      <c r="AK63" s="195">
        <f t="shared" si="26"/>
        <v>0</v>
      </c>
      <c r="AL63" s="195">
        <f t="shared" si="26"/>
        <v>0</v>
      </c>
      <c r="AM63" s="195">
        <f t="shared" si="26"/>
        <v>0</v>
      </c>
      <c r="AN63" s="195">
        <f t="shared" si="26"/>
        <v>0</v>
      </c>
      <c r="AO63" s="195">
        <f t="shared" si="26"/>
        <v>0</v>
      </c>
      <c r="AP63" s="195">
        <f t="shared" si="26"/>
        <v>0</v>
      </c>
      <c r="AQ63" s="195">
        <f t="shared" si="26"/>
        <v>0</v>
      </c>
      <c r="AR63" s="195">
        <f t="shared" si="26"/>
        <v>0</v>
      </c>
      <c r="AS63" s="195"/>
      <c r="AT63" s="195"/>
      <c r="AU63" s="195"/>
      <c r="AV63" s="195"/>
      <c r="AW63" s="195"/>
      <c r="AX63" s="195"/>
      <c r="AY63" s="195"/>
      <c r="AZ63" s="195"/>
      <c r="BA63" s="195"/>
      <c r="BB63" s="195"/>
      <c r="BC63" s="195"/>
      <c r="BD63" s="195"/>
      <c r="BE63" s="195"/>
      <c r="BG63" s="195"/>
      <c r="BH63" s="195"/>
      <c r="BI63" s="195"/>
      <c r="BJ63" s="195"/>
    </row>
    <row r="64" spans="1:62" outlineLevel="1">
      <c r="B64" s="427">
        <v>43890</v>
      </c>
      <c r="J64" s="3">
        <f>J$22</f>
        <v>0</v>
      </c>
      <c r="K64" s="195">
        <f t="shared" ref="K64:AR64" si="27">J64</f>
        <v>0</v>
      </c>
      <c r="L64" s="195">
        <f t="shared" si="27"/>
        <v>0</v>
      </c>
      <c r="M64" s="195">
        <f t="shared" si="27"/>
        <v>0</v>
      </c>
      <c r="N64" s="195">
        <f t="shared" si="27"/>
        <v>0</v>
      </c>
      <c r="O64" s="195">
        <f t="shared" si="27"/>
        <v>0</v>
      </c>
      <c r="P64" s="195">
        <f t="shared" si="27"/>
        <v>0</v>
      </c>
      <c r="Q64" s="195">
        <f t="shared" si="27"/>
        <v>0</v>
      </c>
      <c r="R64" s="195">
        <f t="shared" si="27"/>
        <v>0</v>
      </c>
      <c r="S64" s="195">
        <f t="shared" si="27"/>
        <v>0</v>
      </c>
      <c r="T64" s="195">
        <f t="shared" si="27"/>
        <v>0</v>
      </c>
      <c r="U64" s="195">
        <f t="shared" si="27"/>
        <v>0</v>
      </c>
      <c r="V64" s="195">
        <f t="shared" si="27"/>
        <v>0</v>
      </c>
      <c r="W64" s="195">
        <f t="shared" si="27"/>
        <v>0</v>
      </c>
      <c r="X64" s="195">
        <f t="shared" si="27"/>
        <v>0</v>
      </c>
      <c r="Y64" s="195">
        <f t="shared" si="27"/>
        <v>0</v>
      </c>
      <c r="Z64" s="195">
        <f t="shared" si="27"/>
        <v>0</v>
      </c>
      <c r="AA64" s="195">
        <f t="shared" si="27"/>
        <v>0</v>
      </c>
      <c r="AB64" s="195">
        <f t="shared" si="27"/>
        <v>0</v>
      </c>
      <c r="AC64" s="195">
        <f t="shared" si="27"/>
        <v>0</v>
      </c>
      <c r="AD64" s="195">
        <f t="shared" si="27"/>
        <v>0</v>
      </c>
      <c r="AE64" s="195">
        <f t="shared" si="27"/>
        <v>0</v>
      </c>
      <c r="AF64" s="195">
        <f t="shared" si="27"/>
        <v>0</v>
      </c>
      <c r="AG64" s="195">
        <f t="shared" si="27"/>
        <v>0</v>
      </c>
      <c r="AH64" s="195">
        <f t="shared" si="27"/>
        <v>0</v>
      </c>
      <c r="AI64" s="195">
        <f t="shared" si="27"/>
        <v>0</v>
      </c>
      <c r="AJ64" s="195">
        <f t="shared" si="27"/>
        <v>0</v>
      </c>
      <c r="AK64" s="195">
        <f t="shared" si="27"/>
        <v>0</v>
      </c>
      <c r="AL64" s="195">
        <f t="shared" si="27"/>
        <v>0</v>
      </c>
      <c r="AM64" s="195">
        <f t="shared" si="27"/>
        <v>0</v>
      </c>
      <c r="AN64" s="195">
        <f t="shared" si="27"/>
        <v>0</v>
      </c>
      <c r="AO64" s="195">
        <f t="shared" si="27"/>
        <v>0</v>
      </c>
      <c r="AP64" s="195">
        <f t="shared" si="27"/>
        <v>0</v>
      </c>
      <c r="AQ64" s="195">
        <f t="shared" si="27"/>
        <v>0</v>
      </c>
      <c r="AR64" s="195">
        <f t="shared" si="27"/>
        <v>0</v>
      </c>
      <c r="AS64" s="195"/>
      <c r="AT64" s="195"/>
      <c r="AU64" s="195"/>
      <c r="AV64" s="195"/>
      <c r="AW64" s="195"/>
      <c r="AX64" s="195"/>
      <c r="AY64" s="195"/>
      <c r="AZ64" s="195"/>
      <c r="BA64" s="195"/>
      <c r="BB64" s="195"/>
      <c r="BC64" s="195"/>
      <c r="BD64" s="195"/>
      <c r="BE64" s="195"/>
      <c r="BG64" s="195"/>
      <c r="BH64" s="195"/>
      <c r="BI64" s="195"/>
      <c r="BJ64" s="195"/>
    </row>
    <row r="65" spans="2:77" outlineLevel="1">
      <c r="B65" s="427">
        <v>43921</v>
      </c>
      <c r="K65" s="3">
        <f>K$22</f>
        <v>1</v>
      </c>
      <c r="L65" s="195">
        <f t="shared" ref="L65:AR65" si="28">K65</f>
        <v>1</v>
      </c>
      <c r="M65" s="195">
        <f t="shared" si="28"/>
        <v>1</v>
      </c>
      <c r="N65" s="195">
        <f t="shared" si="28"/>
        <v>1</v>
      </c>
      <c r="O65" s="195">
        <f t="shared" si="28"/>
        <v>1</v>
      </c>
      <c r="P65" s="195">
        <f t="shared" si="28"/>
        <v>1</v>
      </c>
      <c r="Q65" s="195">
        <f t="shared" si="28"/>
        <v>1</v>
      </c>
      <c r="R65" s="195">
        <f t="shared" si="28"/>
        <v>1</v>
      </c>
      <c r="S65" s="195">
        <f t="shared" si="28"/>
        <v>1</v>
      </c>
      <c r="T65" s="195">
        <f t="shared" si="28"/>
        <v>1</v>
      </c>
      <c r="U65" s="195">
        <f t="shared" si="28"/>
        <v>1</v>
      </c>
      <c r="V65" s="195">
        <f t="shared" si="28"/>
        <v>1</v>
      </c>
      <c r="W65" s="195">
        <f t="shared" si="28"/>
        <v>1</v>
      </c>
      <c r="X65" s="195">
        <f t="shared" si="28"/>
        <v>1</v>
      </c>
      <c r="Y65" s="195">
        <f t="shared" si="28"/>
        <v>1</v>
      </c>
      <c r="Z65" s="195">
        <f t="shared" si="28"/>
        <v>1</v>
      </c>
      <c r="AA65" s="195">
        <f t="shared" si="28"/>
        <v>1</v>
      </c>
      <c r="AB65" s="195">
        <f t="shared" si="28"/>
        <v>1</v>
      </c>
      <c r="AC65" s="195">
        <f t="shared" si="28"/>
        <v>1</v>
      </c>
      <c r="AD65" s="195">
        <f t="shared" si="28"/>
        <v>1</v>
      </c>
      <c r="AE65" s="195">
        <f t="shared" si="28"/>
        <v>1</v>
      </c>
      <c r="AF65" s="195">
        <f t="shared" si="28"/>
        <v>1</v>
      </c>
      <c r="AG65" s="195">
        <f t="shared" si="28"/>
        <v>1</v>
      </c>
      <c r="AH65" s="195">
        <f t="shared" si="28"/>
        <v>1</v>
      </c>
      <c r="AI65" s="195">
        <f t="shared" si="28"/>
        <v>1</v>
      </c>
      <c r="AJ65" s="195">
        <f t="shared" si="28"/>
        <v>1</v>
      </c>
      <c r="AK65" s="195">
        <f t="shared" si="28"/>
        <v>1</v>
      </c>
      <c r="AL65" s="195">
        <f t="shared" si="28"/>
        <v>1</v>
      </c>
      <c r="AM65" s="195">
        <f t="shared" si="28"/>
        <v>1</v>
      </c>
      <c r="AN65" s="195">
        <f t="shared" si="28"/>
        <v>1</v>
      </c>
      <c r="AO65" s="195">
        <f t="shared" si="28"/>
        <v>1</v>
      </c>
      <c r="AP65" s="195">
        <f t="shared" si="28"/>
        <v>1</v>
      </c>
      <c r="AQ65" s="195">
        <f t="shared" si="28"/>
        <v>1</v>
      </c>
      <c r="AR65" s="195">
        <f t="shared" si="28"/>
        <v>1</v>
      </c>
      <c r="AS65" s="195"/>
      <c r="AT65" s="195"/>
      <c r="AU65" s="195"/>
      <c r="AV65" s="195"/>
      <c r="AW65" s="195"/>
      <c r="AX65" s="195"/>
      <c r="AY65" s="195"/>
      <c r="AZ65" s="195"/>
      <c r="BA65" s="195"/>
      <c r="BB65" s="195"/>
      <c r="BC65" s="195"/>
      <c r="BD65" s="195"/>
      <c r="BE65" s="195"/>
      <c r="BG65" s="195"/>
      <c r="BH65" s="195"/>
      <c r="BI65" s="195"/>
      <c r="BJ65" s="195"/>
    </row>
    <row r="66" spans="2:77" outlineLevel="1">
      <c r="B66" s="427">
        <v>43951</v>
      </c>
      <c r="L66" s="3">
        <f>L$22</f>
        <v>0</v>
      </c>
      <c r="M66" s="195">
        <f t="shared" ref="M66:AR66" si="29">L66</f>
        <v>0</v>
      </c>
      <c r="N66" s="195">
        <f t="shared" si="29"/>
        <v>0</v>
      </c>
      <c r="O66" s="195">
        <f t="shared" si="29"/>
        <v>0</v>
      </c>
      <c r="P66" s="195">
        <f t="shared" si="29"/>
        <v>0</v>
      </c>
      <c r="Q66" s="195">
        <f t="shared" si="29"/>
        <v>0</v>
      </c>
      <c r="R66" s="195">
        <f t="shared" si="29"/>
        <v>0</v>
      </c>
      <c r="S66" s="195">
        <f t="shared" si="29"/>
        <v>0</v>
      </c>
      <c r="T66" s="195">
        <f t="shared" si="29"/>
        <v>0</v>
      </c>
      <c r="U66" s="195">
        <f t="shared" si="29"/>
        <v>0</v>
      </c>
      <c r="V66" s="195">
        <f t="shared" si="29"/>
        <v>0</v>
      </c>
      <c r="W66" s="195">
        <f t="shared" si="29"/>
        <v>0</v>
      </c>
      <c r="X66" s="195">
        <f t="shared" si="29"/>
        <v>0</v>
      </c>
      <c r="Y66" s="195">
        <f t="shared" si="29"/>
        <v>0</v>
      </c>
      <c r="Z66" s="195">
        <f t="shared" si="29"/>
        <v>0</v>
      </c>
      <c r="AA66" s="195">
        <f t="shared" si="29"/>
        <v>0</v>
      </c>
      <c r="AB66" s="195">
        <f t="shared" si="29"/>
        <v>0</v>
      </c>
      <c r="AC66" s="195">
        <f t="shared" si="29"/>
        <v>0</v>
      </c>
      <c r="AD66" s="195">
        <f t="shared" si="29"/>
        <v>0</v>
      </c>
      <c r="AE66" s="195">
        <f t="shared" si="29"/>
        <v>0</v>
      </c>
      <c r="AF66" s="195">
        <f t="shared" si="29"/>
        <v>0</v>
      </c>
      <c r="AG66" s="195">
        <f t="shared" si="29"/>
        <v>0</v>
      </c>
      <c r="AH66" s="195">
        <f t="shared" si="29"/>
        <v>0</v>
      </c>
      <c r="AI66" s="195">
        <f t="shared" si="29"/>
        <v>0</v>
      </c>
      <c r="AJ66" s="195">
        <f t="shared" si="29"/>
        <v>0</v>
      </c>
      <c r="AK66" s="195">
        <f t="shared" si="29"/>
        <v>0</v>
      </c>
      <c r="AL66" s="195">
        <f t="shared" si="29"/>
        <v>0</v>
      </c>
      <c r="AM66" s="195">
        <f t="shared" si="29"/>
        <v>0</v>
      </c>
      <c r="AN66" s="195">
        <f t="shared" si="29"/>
        <v>0</v>
      </c>
      <c r="AO66" s="195">
        <f t="shared" si="29"/>
        <v>0</v>
      </c>
      <c r="AP66" s="195">
        <f t="shared" si="29"/>
        <v>0</v>
      </c>
      <c r="AQ66" s="195">
        <f t="shared" si="29"/>
        <v>0</v>
      </c>
      <c r="AR66" s="195">
        <f t="shared" si="29"/>
        <v>0</v>
      </c>
      <c r="AS66" s="195"/>
      <c r="AT66" s="195"/>
      <c r="AU66" s="195"/>
      <c r="AV66" s="195"/>
      <c r="AW66" s="195"/>
      <c r="AX66" s="195"/>
      <c r="AY66" s="195"/>
      <c r="AZ66" s="195"/>
      <c r="BA66" s="195"/>
      <c r="BB66" s="195"/>
      <c r="BC66" s="195"/>
      <c r="BD66" s="195"/>
      <c r="BE66" s="195"/>
      <c r="BF66" s="195"/>
      <c r="BG66" s="195"/>
      <c r="BH66" s="195"/>
      <c r="BI66" s="195"/>
      <c r="BJ66" s="195"/>
      <c r="BK66" s="195"/>
    </row>
    <row r="67" spans="2:77" outlineLevel="1">
      <c r="B67" s="427">
        <v>43982</v>
      </c>
      <c r="M67" s="3">
        <f>M$22</f>
        <v>1</v>
      </c>
      <c r="N67" s="195">
        <f t="shared" ref="N67:AR67" si="30">M67</f>
        <v>1</v>
      </c>
      <c r="O67" s="195">
        <f t="shared" si="30"/>
        <v>1</v>
      </c>
      <c r="P67" s="195">
        <f t="shared" si="30"/>
        <v>1</v>
      </c>
      <c r="Q67" s="195">
        <f t="shared" si="30"/>
        <v>1</v>
      </c>
      <c r="R67" s="195">
        <f t="shared" si="30"/>
        <v>1</v>
      </c>
      <c r="S67" s="195">
        <f t="shared" si="30"/>
        <v>1</v>
      </c>
      <c r="T67" s="195">
        <f t="shared" si="30"/>
        <v>1</v>
      </c>
      <c r="U67" s="195">
        <f t="shared" si="30"/>
        <v>1</v>
      </c>
      <c r="V67" s="195">
        <f t="shared" si="30"/>
        <v>1</v>
      </c>
      <c r="W67" s="195">
        <f t="shared" si="30"/>
        <v>1</v>
      </c>
      <c r="X67" s="195">
        <f t="shared" si="30"/>
        <v>1</v>
      </c>
      <c r="Y67" s="195">
        <f t="shared" si="30"/>
        <v>1</v>
      </c>
      <c r="Z67" s="195">
        <f t="shared" si="30"/>
        <v>1</v>
      </c>
      <c r="AA67" s="195">
        <f t="shared" si="30"/>
        <v>1</v>
      </c>
      <c r="AB67" s="195">
        <f t="shared" si="30"/>
        <v>1</v>
      </c>
      <c r="AC67" s="195">
        <f t="shared" si="30"/>
        <v>1</v>
      </c>
      <c r="AD67" s="195">
        <f t="shared" si="30"/>
        <v>1</v>
      </c>
      <c r="AE67" s="195">
        <f t="shared" si="30"/>
        <v>1</v>
      </c>
      <c r="AF67" s="195">
        <f t="shared" si="30"/>
        <v>1</v>
      </c>
      <c r="AG67" s="195">
        <f t="shared" si="30"/>
        <v>1</v>
      </c>
      <c r="AH67" s="195">
        <f t="shared" si="30"/>
        <v>1</v>
      </c>
      <c r="AI67" s="195">
        <f t="shared" si="30"/>
        <v>1</v>
      </c>
      <c r="AJ67" s="195">
        <f t="shared" si="30"/>
        <v>1</v>
      </c>
      <c r="AK67" s="195">
        <f t="shared" si="30"/>
        <v>1</v>
      </c>
      <c r="AL67" s="195">
        <f t="shared" si="30"/>
        <v>1</v>
      </c>
      <c r="AM67" s="195">
        <f t="shared" si="30"/>
        <v>1</v>
      </c>
      <c r="AN67" s="195">
        <f t="shared" si="30"/>
        <v>1</v>
      </c>
      <c r="AO67" s="195">
        <f t="shared" si="30"/>
        <v>1</v>
      </c>
      <c r="AP67" s="195">
        <f t="shared" si="30"/>
        <v>1</v>
      </c>
      <c r="AQ67" s="195">
        <f t="shared" si="30"/>
        <v>1</v>
      </c>
      <c r="AR67" s="195">
        <f t="shared" si="30"/>
        <v>1</v>
      </c>
      <c r="AS67" s="195"/>
      <c r="AT67" s="195"/>
      <c r="AU67" s="195"/>
      <c r="AV67" s="195"/>
      <c r="AW67" s="195"/>
      <c r="AX67" s="195"/>
      <c r="AY67" s="195"/>
      <c r="AZ67" s="195"/>
      <c r="BA67" s="195"/>
      <c r="BB67" s="195"/>
      <c r="BC67" s="195"/>
      <c r="BD67" s="195"/>
      <c r="BE67" s="195"/>
      <c r="BF67" s="195"/>
      <c r="BG67" s="195"/>
      <c r="BH67" s="195"/>
      <c r="BI67" s="195"/>
      <c r="BJ67" s="195"/>
      <c r="BK67" s="195"/>
      <c r="BL67" s="195"/>
    </row>
    <row r="68" spans="2:77" outlineLevel="1">
      <c r="B68" s="427">
        <v>44012</v>
      </c>
      <c r="N68" s="3">
        <f>N$22</f>
        <v>0</v>
      </c>
      <c r="O68" s="195">
        <f t="shared" ref="O68:AR68" si="31">N68</f>
        <v>0</v>
      </c>
      <c r="P68" s="195">
        <f t="shared" si="31"/>
        <v>0</v>
      </c>
      <c r="Q68" s="195">
        <f t="shared" si="31"/>
        <v>0</v>
      </c>
      <c r="R68" s="195">
        <f t="shared" si="31"/>
        <v>0</v>
      </c>
      <c r="S68" s="195">
        <f t="shared" si="31"/>
        <v>0</v>
      </c>
      <c r="T68" s="195">
        <f t="shared" si="31"/>
        <v>0</v>
      </c>
      <c r="U68" s="195">
        <f t="shared" si="31"/>
        <v>0</v>
      </c>
      <c r="V68" s="195">
        <f t="shared" si="31"/>
        <v>0</v>
      </c>
      <c r="W68" s="195">
        <f t="shared" si="31"/>
        <v>0</v>
      </c>
      <c r="X68" s="195">
        <f t="shared" si="31"/>
        <v>0</v>
      </c>
      <c r="Y68" s="195">
        <f t="shared" si="31"/>
        <v>0</v>
      </c>
      <c r="Z68" s="195">
        <f t="shared" si="31"/>
        <v>0</v>
      </c>
      <c r="AA68" s="195">
        <f t="shared" si="31"/>
        <v>0</v>
      </c>
      <c r="AB68" s="195">
        <f t="shared" si="31"/>
        <v>0</v>
      </c>
      <c r="AC68" s="195">
        <f t="shared" si="31"/>
        <v>0</v>
      </c>
      <c r="AD68" s="195">
        <f t="shared" si="31"/>
        <v>0</v>
      </c>
      <c r="AE68" s="195">
        <f t="shared" si="31"/>
        <v>0</v>
      </c>
      <c r="AF68" s="195">
        <f t="shared" si="31"/>
        <v>0</v>
      </c>
      <c r="AG68" s="195">
        <f t="shared" si="31"/>
        <v>0</v>
      </c>
      <c r="AH68" s="195">
        <f t="shared" si="31"/>
        <v>0</v>
      </c>
      <c r="AI68" s="195">
        <f t="shared" si="31"/>
        <v>0</v>
      </c>
      <c r="AJ68" s="195">
        <f t="shared" si="31"/>
        <v>0</v>
      </c>
      <c r="AK68" s="195">
        <f t="shared" si="31"/>
        <v>0</v>
      </c>
      <c r="AL68" s="195">
        <f t="shared" si="31"/>
        <v>0</v>
      </c>
      <c r="AM68" s="195">
        <f t="shared" si="31"/>
        <v>0</v>
      </c>
      <c r="AN68" s="195">
        <f t="shared" si="31"/>
        <v>0</v>
      </c>
      <c r="AO68" s="195">
        <f t="shared" si="31"/>
        <v>0</v>
      </c>
      <c r="AP68" s="195">
        <f t="shared" si="31"/>
        <v>0</v>
      </c>
      <c r="AQ68" s="195">
        <f t="shared" si="31"/>
        <v>0</v>
      </c>
      <c r="AR68" s="195">
        <f t="shared" si="31"/>
        <v>0</v>
      </c>
      <c r="AS68" s="195"/>
      <c r="AT68" s="195"/>
      <c r="AU68" s="195"/>
      <c r="AV68" s="195"/>
      <c r="AW68" s="195"/>
      <c r="AX68" s="195"/>
      <c r="AY68" s="195"/>
      <c r="AZ68" s="195"/>
      <c r="BA68" s="195"/>
      <c r="BB68" s="195"/>
      <c r="BC68" s="195"/>
      <c r="BD68" s="195"/>
      <c r="BE68" s="195"/>
      <c r="BF68" s="195"/>
      <c r="BG68" s="195"/>
      <c r="BH68" s="195"/>
      <c r="BI68" s="195"/>
      <c r="BJ68" s="195"/>
      <c r="BK68" s="195"/>
      <c r="BL68" s="195"/>
      <c r="BM68" s="195"/>
    </row>
    <row r="69" spans="2:77" outlineLevel="1">
      <c r="B69" s="427">
        <v>44043</v>
      </c>
      <c r="O69" s="3">
        <f>O$22</f>
        <v>1</v>
      </c>
      <c r="P69" s="195">
        <f t="shared" ref="P69:AR69" si="32">O69</f>
        <v>1</v>
      </c>
      <c r="Q69" s="195">
        <f t="shared" si="32"/>
        <v>1</v>
      </c>
      <c r="R69" s="195">
        <f t="shared" si="32"/>
        <v>1</v>
      </c>
      <c r="S69" s="195">
        <f t="shared" si="32"/>
        <v>1</v>
      </c>
      <c r="T69" s="195">
        <f t="shared" si="32"/>
        <v>1</v>
      </c>
      <c r="U69" s="195">
        <f t="shared" si="32"/>
        <v>1</v>
      </c>
      <c r="V69" s="195">
        <f t="shared" si="32"/>
        <v>1</v>
      </c>
      <c r="W69" s="195">
        <f t="shared" si="32"/>
        <v>1</v>
      </c>
      <c r="X69" s="195">
        <f t="shared" si="32"/>
        <v>1</v>
      </c>
      <c r="Y69" s="195">
        <f t="shared" si="32"/>
        <v>1</v>
      </c>
      <c r="Z69" s="195">
        <f t="shared" si="32"/>
        <v>1</v>
      </c>
      <c r="AA69" s="195">
        <f t="shared" si="32"/>
        <v>1</v>
      </c>
      <c r="AB69" s="195">
        <f t="shared" si="32"/>
        <v>1</v>
      </c>
      <c r="AC69" s="195">
        <f t="shared" si="32"/>
        <v>1</v>
      </c>
      <c r="AD69" s="195">
        <f t="shared" si="32"/>
        <v>1</v>
      </c>
      <c r="AE69" s="195">
        <f t="shared" si="32"/>
        <v>1</v>
      </c>
      <c r="AF69" s="195">
        <f t="shared" si="32"/>
        <v>1</v>
      </c>
      <c r="AG69" s="195">
        <f t="shared" si="32"/>
        <v>1</v>
      </c>
      <c r="AH69" s="195">
        <f t="shared" si="32"/>
        <v>1</v>
      </c>
      <c r="AI69" s="195">
        <f t="shared" si="32"/>
        <v>1</v>
      </c>
      <c r="AJ69" s="195">
        <f t="shared" si="32"/>
        <v>1</v>
      </c>
      <c r="AK69" s="195">
        <f t="shared" si="32"/>
        <v>1</v>
      </c>
      <c r="AL69" s="195">
        <f t="shared" si="32"/>
        <v>1</v>
      </c>
      <c r="AM69" s="195">
        <f t="shared" si="32"/>
        <v>1</v>
      </c>
      <c r="AN69" s="195">
        <f t="shared" si="32"/>
        <v>1</v>
      </c>
      <c r="AO69" s="195">
        <f t="shared" si="32"/>
        <v>1</v>
      </c>
      <c r="AP69" s="195">
        <f t="shared" si="32"/>
        <v>1</v>
      </c>
      <c r="AQ69" s="195">
        <f t="shared" si="32"/>
        <v>1</v>
      </c>
      <c r="AR69" s="195">
        <f t="shared" si="32"/>
        <v>1</v>
      </c>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5"/>
    </row>
    <row r="70" spans="2:77" outlineLevel="1">
      <c r="B70" s="427">
        <v>44074</v>
      </c>
      <c r="P70" s="3">
        <f>P$22</f>
        <v>0</v>
      </c>
      <c r="Q70" s="195">
        <f t="shared" ref="Q70:AR70" si="33">P70</f>
        <v>0</v>
      </c>
      <c r="R70" s="195">
        <f t="shared" si="33"/>
        <v>0</v>
      </c>
      <c r="S70" s="195">
        <f t="shared" si="33"/>
        <v>0</v>
      </c>
      <c r="T70" s="195">
        <f t="shared" si="33"/>
        <v>0</v>
      </c>
      <c r="U70" s="195">
        <f t="shared" si="33"/>
        <v>0</v>
      </c>
      <c r="V70" s="195">
        <f t="shared" si="33"/>
        <v>0</v>
      </c>
      <c r="W70" s="195">
        <f t="shared" si="33"/>
        <v>0</v>
      </c>
      <c r="X70" s="195">
        <f t="shared" si="33"/>
        <v>0</v>
      </c>
      <c r="Y70" s="195">
        <f t="shared" si="33"/>
        <v>0</v>
      </c>
      <c r="Z70" s="195">
        <f t="shared" si="33"/>
        <v>0</v>
      </c>
      <c r="AA70" s="195">
        <f t="shared" si="33"/>
        <v>0</v>
      </c>
      <c r="AB70" s="195">
        <f t="shared" si="33"/>
        <v>0</v>
      </c>
      <c r="AC70" s="195">
        <f t="shared" si="33"/>
        <v>0</v>
      </c>
      <c r="AD70" s="195">
        <f t="shared" si="33"/>
        <v>0</v>
      </c>
      <c r="AE70" s="195">
        <f t="shared" si="33"/>
        <v>0</v>
      </c>
      <c r="AF70" s="195">
        <f t="shared" si="33"/>
        <v>0</v>
      </c>
      <c r="AG70" s="195">
        <f t="shared" si="33"/>
        <v>0</v>
      </c>
      <c r="AH70" s="195">
        <f t="shared" si="33"/>
        <v>0</v>
      </c>
      <c r="AI70" s="195">
        <f t="shared" si="33"/>
        <v>0</v>
      </c>
      <c r="AJ70" s="195">
        <f t="shared" si="33"/>
        <v>0</v>
      </c>
      <c r="AK70" s="195">
        <f t="shared" si="33"/>
        <v>0</v>
      </c>
      <c r="AL70" s="195">
        <f t="shared" si="33"/>
        <v>0</v>
      </c>
      <c r="AM70" s="195">
        <f t="shared" si="33"/>
        <v>0</v>
      </c>
      <c r="AN70" s="195">
        <f t="shared" si="33"/>
        <v>0</v>
      </c>
      <c r="AO70" s="195">
        <f t="shared" si="33"/>
        <v>0</v>
      </c>
      <c r="AP70" s="195">
        <f t="shared" si="33"/>
        <v>0</v>
      </c>
      <c r="AQ70" s="195">
        <f t="shared" si="33"/>
        <v>0</v>
      </c>
      <c r="AR70" s="195">
        <f t="shared" si="33"/>
        <v>0</v>
      </c>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row>
    <row r="71" spans="2:77" outlineLevel="1">
      <c r="B71" s="427">
        <v>44104</v>
      </c>
      <c r="Q71" s="3">
        <f>Q$22</f>
        <v>0</v>
      </c>
      <c r="R71" s="195">
        <f t="shared" ref="R71:AR71" si="34">Q71</f>
        <v>0</v>
      </c>
      <c r="S71" s="195">
        <f t="shared" si="34"/>
        <v>0</v>
      </c>
      <c r="T71" s="195">
        <f t="shared" si="34"/>
        <v>0</v>
      </c>
      <c r="U71" s="195">
        <f t="shared" si="34"/>
        <v>0</v>
      </c>
      <c r="V71" s="195">
        <f t="shared" si="34"/>
        <v>0</v>
      </c>
      <c r="W71" s="195">
        <f t="shared" si="34"/>
        <v>0</v>
      </c>
      <c r="X71" s="195">
        <f t="shared" si="34"/>
        <v>0</v>
      </c>
      <c r="Y71" s="195">
        <f t="shared" si="34"/>
        <v>0</v>
      </c>
      <c r="Z71" s="195">
        <f t="shared" si="34"/>
        <v>0</v>
      </c>
      <c r="AA71" s="195">
        <f t="shared" si="34"/>
        <v>0</v>
      </c>
      <c r="AB71" s="195">
        <f t="shared" si="34"/>
        <v>0</v>
      </c>
      <c r="AC71" s="195">
        <f t="shared" si="34"/>
        <v>0</v>
      </c>
      <c r="AD71" s="195">
        <f t="shared" si="34"/>
        <v>0</v>
      </c>
      <c r="AE71" s="195">
        <f t="shared" si="34"/>
        <v>0</v>
      </c>
      <c r="AF71" s="195">
        <f t="shared" si="34"/>
        <v>0</v>
      </c>
      <c r="AG71" s="195">
        <f t="shared" si="34"/>
        <v>0</v>
      </c>
      <c r="AH71" s="195">
        <f t="shared" si="34"/>
        <v>0</v>
      </c>
      <c r="AI71" s="195">
        <f t="shared" si="34"/>
        <v>0</v>
      </c>
      <c r="AJ71" s="195">
        <f t="shared" si="34"/>
        <v>0</v>
      </c>
      <c r="AK71" s="195">
        <f t="shared" si="34"/>
        <v>0</v>
      </c>
      <c r="AL71" s="195">
        <f t="shared" si="34"/>
        <v>0</v>
      </c>
      <c r="AM71" s="195">
        <f t="shared" si="34"/>
        <v>0</v>
      </c>
      <c r="AN71" s="195">
        <f t="shared" si="34"/>
        <v>0</v>
      </c>
      <c r="AO71" s="195">
        <f t="shared" si="34"/>
        <v>0</v>
      </c>
      <c r="AP71" s="195">
        <f t="shared" si="34"/>
        <v>0</v>
      </c>
      <c r="AQ71" s="195">
        <f t="shared" si="34"/>
        <v>0</v>
      </c>
      <c r="AR71" s="195">
        <f t="shared" si="34"/>
        <v>0</v>
      </c>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row>
    <row r="72" spans="2:77" outlineLevel="1">
      <c r="B72" s="427">
        <v>44135</v>
      </c>
      <c r="R72" s="3">
        <f>R$22</f>
        <v>2</v>
      </c>
      <c r="S72" s="195">
        <f t="shared" ref="S72:AR72" si="35">R72</f>
        <v>2</v>
      </c>
      <c r="T72" s="195">
        <f t="shared" si="35"/>
        <v>2</v>
      </c>
      <c r="U72" s="195">
        <f t="shared" si="35"/>
        <v>2</v>
      </c>
      <c r="V72" s="195">
        <f t="shared" si="35"/>
        <v>2</v>
      </c>
      <c r="W72" s="195">
        <f t="shared" si="35"/>
        <v>2</v>
      </c>
      <c r="X72" s="195">
        <f t="shared" si="35"/>
        <v>2</v>
      </c>
      <c r="Y72" s="195">
        <f t="shared" si="35"/>
        <v>2</v>
      </c>
      <c r="Z72" s="195">
        <f t="shared" si="35"/>
        <v>2</v>
      </c>
      <c r="AA72" s="195">
        <f t="shared" si="35"/>
        <v>2</v>
      </c>
      <c r="AB72" s="195">
        <f t="shared" si="35"/>
        <v>2</v>
      </c>
      <c r="AC72" s="195">
        <f t="shared" si="35"/>
        <v>2</v>
      </c>
      <c r="AD72" s="195">
        <f t="shared" si="35"/>
        <v>2</v>
      </c>
      <c r="AE72" s="195">
        <f t="shared" si="35"/>
        <v>2</v>
      </c>
      <c r="AF72" s="195">
        <f t="shared" si="35"/>
        <v>2</v>
      </c>
      <c r="AG72" s="195">
        <f t="shared" si="35"/>
        <v>2</v>
      </c>
      <c r="AH72" s="195">
        <f t="shared" si="35"/>
        <v>2</v>
      </c>
      <c r="AI72" s="195">
        <f t="shared" si="35"/>
        <v>2</v>
      </c>
      <c r="AJ72" s="195">
        <f t="shared" si="35"/>
        <v>2</v>
      </c>
      <c r="AK72" s="195">
        <f t="shared" si="35"/>
        <v>2</v>
      </c>
      <c r="AL72" s="195">
        <f t="shared" si="35"/>
        <v>2</v>
      </c>
      <c r="AM72" s="195">
        <f t="shared" si="35"/>
        <v>2</v>
      </c>
      <c r="AN72" s="195">
        <f t="shared" si="35"/>
        <v>2</v>
      </c>
      <c r="AO72" s="195">
        <f t="shared" si="35"/>
        <v>2</v>
      </c>
      <c r="AP72" s="195">
        <f t="shared" si="35"/>
        <v>2</v>
      </c>
      <c r="AQ72" s="195">
        <f t="shared" si="35"/>
        <v>2</v>
      </c>
      <c r="AR72" s="195">
        <f t="shared" si="35"/>
        <v>2</v>
      </c>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5"/>
    </row>
    <row r="73" spans="2:77" outlineLevel="1">
      <c r="B73" s="427">
        <v>44165</v>
      </c>
      <c r="S73" s="3">
        <f>S$22</f>
        <v>2</v>
      </c>
      <c r="T73" s="195">
        <f t="shared" ref="T73:AR73" si="36">S73</f>
        <v>2</v>
      </c>
      <c r="U73" s="195">
        <f t="shared" si="36"/>
        <v>2</v>
      </c>
      <c r="V73" s="195">
        <f t="shared" si="36"/>
        <v>2</v>
      </c>
      <c r="W73" s="195">
        <f t="shared" si="36"/>
        <v>2</v>
      </c>
      <c r="X73" s="195">
        <f t="shared" si="36"/>
        <v>2</v>
      </c>
      <c r="Y73" s="195">
        <f t="shared" si="36"/>
        <v>2</v>
      </c>
      <c r="Z73" s="195">
        <f t="shared" si="36"/>
        <v>2</v>
      </c>
      <c r="AA73" s="195">
        <f t="shared" si="36"/>
        <v>2</v>
      </c>
      <c r="AB73" s="195">
        <f t="shared" si="36"/>
        <v>2</v>
      </c>
      <c r="AC73" s="195">
        <f t="shared" si="36"/>
        <v>2</v>
      </c>
      <c r="AD73" s="195">
        <f t="shared" si="36"/>
        <v>2</v>
      </c>
      <c r="AE73" s="195">
        <f t="shared" si="36"/>
        <v>2</v>
      </c>
      <c r="AF73" s="195">
        <f t="shared" si="36"/>
        <v>2</v>
      </c>
      <c r="AG73" s="195">
        <f t="shared" si="36"/>
        <v>2</v>
      </c>
      <c r="AH73" s="195">
        <f t="shared" si="36"/>
        <v>2</v>
      </c>
      <c r="AI73" s="195">
        <f t="shared" si="36"/>
        <v>2</v>
      </c>
      <c r="AJ73" s="195">
        <f t="shared" si="36"/>
        <v>2</v>
      </c>
      <c r="AK73" s="195">
        <f t="shared" si="36"/>
        <v>2</v>
      </c>
      <c r="AL73" s="195">
        <f t="shared" si="36"/>
        <v>2</v>
      </c>
      <c r="AM73" s="195">
        <f t="shared" si="36"/>
        <v>2</v>
      </c>
      <c r="AN73" s="195">
        <f t="shared" si="36"/>
        <v>2</v>
      </c>
      <c r="AO73" s="195">
        <f t="shared" si="36"/>
        <v>2</v>
      </c>
      <c r="AP73" s="195">
        <f t="shared" si="36"/>
        <v>2</v>
      </c>
      <c r="AQ73" s="195">
        <f t="shared" si="36"/>
        <v>2</v>
      </c>
      <c r="AR73" s="195">
        <f t="shared" si="36"/>
        <v>2</v>
      </c>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5"/>
      <c r="BR73" s="195"/>
    </row>
    <row r="74" spans="2:77" outlineLevel="1">
      <c r="B74" s="427">
        <v>44196</v>
      </c>
      <c r="T74" s="3">
        <f>T$22</f>
        <v>0</v>
      </c>
      <c r="U74" s="195">
        <f t="shared" ref="U74:AR74" si="37">T74</f>
        <v>0</v>
      </c>
      <c r="V74" s="195">
        <f t="shared" si="37"/>
        <v>0</v>
      </c>
      <c r="W74" s="195">
        <f t="shared" si="37"/>
        <v>0</v>
      </c>
      <c r="X74" s="195">
        <f t="shared" si="37"/>
        <v>0</v>
      </c>
      <c r="Y74" s="195">
        <f t="shared" si="37"/>
        <v>0</v>
      </c>
      <c r="Z74" s="195">
        <f t="shared" si="37"/>
        <v>0</v>
      </c>
      <c r="AA74" s="195">
        <f t="shared" si="37"/>
        <v>0</v>
      </c>
      <c r="AB74" s="195">
        <f t="shared" si="37"/>
        <v>0</v>
      </c>
      <c r="AC74" s="195">
        <f t="shared" si="37"/>
        <v>0</v>
      </c>
      <c r="AD74" s="195">
        <f t="shared" si="37"/>
        <v>0</v>
      </c>
      <c r="AE74" s="195">
        <f t="shared" si="37"/>
        <v>0</v>
      </c>
      <c r="AF74" s="195">
        <f t="shared" si="37"/>
        <v>0</v>
      </c>
      <c r="AG74" s="195">
        <f t="shared" si="37"/>
        <v>0</v>
      </c>
      <c r="AH74" s="195">
        <f t="shared" si="37"/>
        <v>0</v>
      </c>
      <c r="AI74" s="195">
        <f t="shared" si="37"/>
        <v>0</v>
      </c>
      <c r="AJ74" s="195">
        <f t="shared" si="37"/>
        <v>0</v>
      </c>
      <c r="AK74" s="195">
        <f t="shared" si="37"/>
        <v>0</v>
      </c>
      <c r="AL74" s="195">
        <f t="shared" si="37"/>
        <v>0</v>
      </c>
      <c r="AM74" s="195">
        <f t="shared" si="37"/>
        <v>0</v>
      </c>
      <c r="AN74" s="195">
        <f t="shared" si="37"/>
        <v>0</v>
      </c>
      <c r="AO74" s="195">
        <f t="shared" si="37"/>
        <v>0</v>
      </c>
      <c r="AP74" s="195">
        <f t="shared" si="37"/>
        <v>0</v>
      </c>
      <c r="AQ74" s="195">
        <f t="shared" si="37"/>
        <v>0</v>
      </c>
      <c r="AR74" s="195">
        <f t="shared" si="37"/>
        <v>0</v>
      </c>
      <c r="AS74" s="195"/>
      <c r="AT74" s="195"/>
      <c r="AU74" s="195"/>
      <c r="AV74" s="195"/>
      <c r="AW74" s="195"/>
      <c r="AX74" s="195"/>
      <c r="AY74" s="195"/>
      <c r="AZ74" s="195"/>
      <c r="BA74" s="195"/>
      <c r="BB74" s="195"/>
      <c r="BC74" s="195"/>
      <c r="BD74" s="195"/>
      <c r="BE74" s="195"/>
      <c r="BF74" s="195"/>
      <c r="BG74" s="195"/>
      <c r="BH74" s="195"/>
      <c r="BI74" s="195"/>
      <c r="BJ74" s="195"/>
      <c r="BK74" s="195"/>
      <c r="BL74" s="195"/>
      <c r="BM74" s="195"/>
      <c r="BN74" s="195"/>
      <c r="BO74" s="195"/>
      <c r="BP74" s="195"/>
      <c r="BQ74" s="195"/>
      <c r="BR74" s="195"/>
      <c r="BS74" s="195"/>
    </row>
    <row r="75" spans="2:77" outlineLevel="1">
      <c r="B75" s="427">
        <v>44227</v>
      </c>
      <c r="U75" s="3">
        <f>U$22</f>
        <v>2</v>
      </c>
      <c r="V75" s="195">
        <f t="shared" ref="V75:AR75" si="38">U75</f>
        <v>2</v>
      </c>
      <c r="W75" s="195">
        <f t="shared" si="38"/>
        <v>2</v>
      </c>
      <c r="X75" s="195">
        <f t="shared" si="38"/>
        <v>2</v>
      </c>
      <c r="Y75" s="195">
        <f t="shared" si="38"/>
        <v>2</v>
      </c>
      <c r="Z75" s="195">
        <f t="shared" si="38"/>
        <v>2</v>
      </c>
      <c r="AA75" s="195">
        <f t="shared" si="38"/>
        <v>2</v>
      </c>
      <c r="AB75" s="195">
        <f t="shared" si="38"/>
        <v>2</v>
      </c>
      <c r="AC75" s="195">
        <f t="shared" si="38"/>
        <v>2</v>
      </c>
      <c r="AD75" s="195">
        <f t="shared" si="38"/>
        <v>2</v>
      </c>
      <c r="AE75" s="195">
        <f t="shared" si="38"/>
        <v>2</v>
      </c>
      <c r="AF75" s="195">
        <f t="shared" si="38"/>
        <v>2</v>
      </c>
      <c r="AG75" s="195">
        <f t="shared" si="38"/>
        <v>2</v>
      </c>
      <c r="AH75" s="195">
        <f t="shared" si="38"/>
        <v>2</v>
      </c>
      <c r="AI75" s="195">
        <f t="shared" si="38"/>
        <v>2</v>
      </c>
      <c r="AJ75" s="195">
        <f t="shared" si="38"/>
        <v>2</v>
      </c>
      <c r="AK75" s="195">
        <f t="shared" si="38"/>
        <v>2</v>
      </c>
      <c r="AL75" s="195">
        <f t="shared" si="38"/>
        <v>2</v>
      </c>
      <c r="AM75" s="195">
        <f t="shared" si="38"/>
        <v>2</v>
      </c>
      <c r="AN75" s="195">
        <f t="shared" si="38"/>
        <v>2</v>
      </c>
      <c r="AO75" s="195">
        <f t="shared" si="38"/>
        <v>2</v>
      </c>
      <c r="AP75" s="195">
        <f t="shared" si="38"/>
        <v>2</v>
      </c>
      <c r="AQ75" s="195">
        <f t="shared" si="38"/>
        <v>2</v>
      </c>
      <c r="AR75" s="195">
        <f t="shared" si="38"/>
        <v>2</v>
      </c>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195"/>
      <c r="BO75" s="195"/>
      <c r="BP75" s="195"/>
      <c r="BQ75" s="195"/>
      <c r="BR75" s="195"/>
      <c r="BS75" s="195"/>
      <c r="BT75" s="195"/>
    </row>
    <row r="76" spans="2:77" outlineLevel="1">
      <c r="B76" s="427">
        <v>44255</v>
      </c>
      <c r="V76" s="3">
        <f>V$22</f>
        <v>0</v>
      </c>
      <c r="W76" s="195">
        <f t="shared" ref="W76:AR76" si="39">V76</f>
        <v>0</v>
      </c>
      <c r="X76" s="195">
        <f t="shared" si="39"/>
        <v>0</v>
      </c>
      <c r="Y76" s="195">
        <f t="shared" si="39"/>
        <v>0</v>
      </c>
      <c r="Z76" s="195">
        <f t="shared" si="39"/>
        <v>0</v>
      </c>
      <c r="AA76" s="195">
        <f t="shared" si="39"/>
        <v>0</v>
      </c>
      <c r="AB76" s="195">
        <f t="shared" si="39"/>
        <v>0</v>
      </c>
      <c r="AC76" s="195">
        <f t="shared" si="39"/>
        <v>0</v>
      </c>
      <c r="AD76" s="195">
        <f t="shared" si="39"/>
        <v>0</v>
      </c>
      <c r="AE76" s="195">
        <f t="shared" si="39"/>
        <v>0</v>
      </c>
      <c r="AF76" s="195">
        <f t="shared" si="39"/>
        <v>0</v>
      </c>
      <c r="AG76" s="195">
        <f t="shared" si="39"/>
        <v>0</v>
      </c>
      <c r="AH76" s="195">
        <f t="shared" si="39"/>
        <v>0</v>
      </c>
      <c r="AI76" s="195">
        <f t="shared" si="39"/>
        <v>0</v>
      </c>
      <c r="AJ76" s="195">
        <f t="shared" si="39"/>
        <v>0</v>
      </c>
      <c r="AK76" s="195">
        <f t="shared" si="39"/>
        <v>0</v>
      </c>
      <c r="AL76" s="195">
        <f t="shared" si="39"/>
        <v>0</v>
      </c>
      <c r="AM76" s="195">
        <f t="shared" si="39"/>
        <v>0</v>
      </c>
      <c r="AN76" s="195">
        <f t="shared" si="39"/>
        <v>0</v>
      </c>
      <c r="AO76" s="195">
        <f t="shared" si="39"/>
        <v>0</v>
      </c>
      <c r="AP76" s="195">
        <f t="shared" si="39"/>
        <v>0</v>
      </c>
      <c r="AQ76" s="195">
        <f t="shared" si="39"/>
        <v>0</v>
      </c>
      <c r="AR76" s="195">
        <f t="shared" si="39"/>
        <v>0</v>
      </c>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5"/>
      <c r="BQ76" s="195"/>
      <c r="BR76" s="195"/>
      <c r="BS76" s="195"/>
      <c r="BT76" s="195"/>
      <c r="BU76" s="195"/>
    </row>
    <row r="77" spans="2:77" outlineLevel="1">
      <c r="B77" s="427">
        <v>44286</v>
      </c>
      <c r="W77" s="3">
        <f>W$22</f>
        <v>1</v>
      </c>
      <c r="X77" s="195">
        <f t="shared" ref="X77:AR77" si="40">W77</f>
        <v>1</v>
      </c>
      <c r="Y77" s="195">
        <f t="shared" si="40"/>
        <v>1</v>
      </c>
      <c r="Z77" s="195">
        <f t="shared" si="40"/>
        <v>1</v>
      </c>
      <c r="AA77" s="195">
        <f t="shared" si="40"/>
        <v>1</v>
      </c>
      <c r="AB77" s="195">
        <f t="shared" si="40"/>
        <v>1</v>
      </c>
      <c r="AC77" s="195">
        <f t="shared" si="40"/>
        <v>1</v>
      </c>
      <c r="AD77" s="195">
        <f t="shared" si="40"/>
        <v>1</v>
      </c>
      <c r="AE77" s="195">
        <f t="shared" si="40"/>
        <v>1</v>
      </c>
      <c r="AF77" s="195">
        <f t="shared" si="40"/>
        <v>1</v>
      </c>
      <c r="AG77" s="195">
        <f t="shared" si="40"/>
        <v>1</v>
      </c>
      <c r="AH77" s="195">
        <f t="shared" si="40"/>
        <v>1</v>
      </c>
      <c r="AI77" s="195">
        <f t="shared" si="40"/>
        <v>1</v>
      </c>
      <c r="AJ77" s="195">
        <f t="shared" si="40"/>
        <v>1</v>
      </c>
      <c r="AK77" s="195">
        <f t="shared" si="40"/>
        <v>1</v>
      </c>
      <c r="AL77" s="195">
        <f t="shared" si="40"/>
        <v>1</v>
      </c>
      <c r="AM77" s="195">
        <f t="shared" si="40"/>
        <v>1</v>
      </c>
      <c r="AN77" s="195">
        <f t="shared" si="40"/>
        <v>1</v>
      </c>
      <c r="AO77" s="195">
        <f t="shared" si="40"/>
        <v>1</v>
      </c>
      <c r="AP77" s="195">
        <f t="shared" si="40"/>
        <v>1</v>
      </c>
      <c r="AQ77" s="195">
        <f t="shared" si="40"/>
        <v>1</v>
      </c>
      <c r="AR77" s="195">
        <f t="shared" si="40"/>
        <v>1</v>
      </c>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5"/>
      <c r="BQ77" s="195"/>
      <c r="BR77" s="195"/>
      <c r="BS77" s="195"/>
      <c r="BT77" s="195"/>
      <c r="BU77" s="195"/>
      <c r="BV77" s="195"/>
    </row>
    <row r="78" spans="2:77" outlineLevel="1">
      <c r="B78" s="427">
        <v>44316</v>
      </c>
      <c r="X78" s="3">
        <f>X$22</f>
        <v>2</v>
      </c>
      <c r="Y78" s="195">
        <f t="shared" ref="Y78:AR78" si="41">X78</f>
        <v>2</v>
      </c>
      <c r="Z78" s="195">
        <f t="shared" si="41"/>
        <v>2</v>
      </c>
      <c r="AA78" s="195">
        <f t="shared" si="41"/>
        <v>2</v>
      </c>
      <c r="AB78" s="195">
        <f t="shared" si="41"/>
        <v>2</v>
      </c>
      <c r="AC78" s="195">
        <f t="shared" si="41"/>
        <v>2</v>
      </c>
      <c r="AD78" s="195">
        <f t="shared" si="41"/>
        <v>2</v>
      </c>
      <c r="AE78" s="195">
        <f t="shared" si="41"/>
        <v>2</v>
      </c>
      <c r="AF78" s="195">
        <f t="shared" si="41"/>
        <v>2</v>
      </c>
      <c r="AG78" s="195">
        <f t="shared" si="41"/>
        <v>2</v>
      </c>
      <c r="AH78" s="195">
        <f t="shared" si="41"/>
        <v>2</v>
      </c>
      <c r="AI78" s="195">
        <f t="shared" si="41"/>
        <v>2</v>
      </c>
      <c r="AJ78" s="195">
        <f t="shared" si="41"/>
        <v>2</v>
      </c>
      <c r="AK78" s="195">
        <f t="shared" si="41"/>
        <v>2</v>
      </c>
      <c r="AL78" s="195">
        <f t="shared" si="41"/>
        <v>2</v>
      </c>
      <c r="AM78" s="195">
        <f t="shared" si="41"/>
        <v>2</v>
      </c>
      <c r="AN78" s="195">
        <f t="shared" si="41"/>
        <v>2</v>
      </c>
      <c r="AO78" s="195">
        <f t="shared" si="41"/>
        <v>2</v>
      </c>
      <c r="AP78" s="195">
        <f t="shared" si="41"/>
        <v>2</v>
      </c>
      <c r="AQ78" s="195">
        <f t="shared" si="41"/>
        <v>2</v>
      </c>
      <c r="AR78" s="195">
        <f t="shared" si="41"/>
        <v>2</v>
      </c>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5"/>
      <c r="BQ78" s="195"/>
      <c r="BR78" s="195"/>
      <c r="BS78" s="195"/>
      <c r="BT78" s="195"/>
      <c r="BU78" s="195"/>
      <c r="BV78" s="195"/>
      <c r="BW78" s="195"/>
    </row>
    <row r="79" spans="2:77" outlineLevel="1">
      <c r="B79" s="427">
        <v>44347</v>
      </c>
      <c r="Y79" s="3">
        <f>Y$22</f>
        <v>1</v>
      </c>
      <c r="Z79" s="195">
        <f t="shared" ref="Z79:AR79" si="42">Y79</f>
        <v>1</v>
      </c>
      <c r="AA79" s="195">
        <f t="shared" si="42"/>
        <v>1</v>
      </c>
      <c r="AB79" s="195">
        <f t="shared" si="42"/>
        <v>1</v>
      </c>
      <c r="AC79" s="195">
        <f t="shared" si="42"/>
        <v>1</v>
      </c>
      <c r="AD79" s="195">
        <f t="shared" si="42"/>
        <v>1</v>
      </c>
      <c r="AE79" s="195">
        <f t="shared" si="42"/>
        <v>1</v>
      </c>
      <c r="AF79" s="195">
        <f t="shared" si="42"/>
        <v>1</v>
      </c>
      <c r="AG79" s="195">
        <f t="shared" si="42"/>
        <v>1</v>
      </c>
      <c r="AH79" s="195">
        <f t="shared" si="42"/>
        <v>1</v>
      </c>
      <c r="AI79" s="195">
        <f t="shared" si="42"/>
        <v>1</v>
      </c>
      <c r="AJ79" s="195">
        <f t="shared" si="42"/>
        <v>1</v>
      </c>
      <c r="AK79" s="195">
        <f t="shared" si="42"/>
        <v>1</v>
      </c>
      <c r="AL79" s="195">
        <f t="shared" si="42"/>
        <v>1</v>
      </c>
      <c r="AM79" s="195">
        <f t="shared" si="42"/>
        <v>1</v>
      </c>
      <c r="AN79" s="195">
        <f t="shared" si="42"/>
        <v>1</v>
      </c>
      <c r="AO79" s="195">
        <f t="shared" si="42"/>
        <v>1</v>
      </c>
      <c r="AP79" s="195">
        <f t="shared" si="42"/>
        <v>1</v>
      </c>
      <c r="AQ79" s="195">
        <f t="shared" si="42"/>
        <v>1</v>
      </c>
      <c r="AR79" s="195">
        <f t="shared" si="42"/>
        <v>1</v>
      </c>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5"/>
      <c r="BQ79" s="195"/>
      <c r="BR79" s="195"/>
      <c r="BS79" s="195"/>
      <c r="BT79" s="195"/>
      <c r="BU79" s="195"/>
      <c r="BV79" s="195"/>
      <c r="BW79" s="195"/>
      <c r="BX79" s="195"/>
    </row>
    <row r="80" spans="2:77" outlineLevel="1">
      <c r="B80" s="427">
        <v>44377</v>
      </c>
      <c r="Z80" s="3">
        <f>Z$22</f>
        <v>2</v>
      </c>
      <c r="AA80" s="195">
        <f t="shared" ref="AA80:AR80" si="43">Z80</f>
        <v>2</v>
      </c>
      <c r="AB80" s="195">
        <f t="shared" si="43"/>
        <v>2</v>
      </c>
      <c r="AC80" s="195">
        <f t="shared" si="43"/>
        <v>2</v>
      </c>
      <c r="AD80" s="195">
        <f t="shared" si="43"/>
        <v>2</v>
      </c>
      <c r="AE80" s="195">
        <f t="shared" si="43"/>
        <v>2</v>
      </c>
      <c r="AF80" s="195">
        <f t="shared" si="43"/>
        <v>2</v>
      </c>
      <c r="AG80" s="195">
        <f t="shared" si="43"/>
        <v>2</v>
      </c>
      <c r="AH80" s="195">
        <f t="shared" si="43"/>
        <v>2</v>
      </c>
      <c r="AI80" s="195">
        <f t="shared" si="43"/>
        <v>2</v>
      </c>
      <c r="AJ80" s="195">
        <f t="shared" si="43"/>
        <v>2</v>
      </c>
      <c r="AK80" s="195">
        <f t="shared" si="43"/>
        <v>2</v>
      </c>
      <c r="AL80" s="195">
        <f t="shared" si="43"/>
        <v>2</v>
      </c>
      <c r="AM80" s="195">
        <f t="shared" si="43"/>
        <v>2</v>
      </c>
      <c r="AN80" s="195">
        <f t="shared" si="43"/>
        <v>2</v>
      </c>
      <c r="AO80" s="195">
        <f t="shared" si="43"/>
        <v>2</v>
      </c>
      <c r="AP80" s="195">
        <f t="shared" si="43"/>
        <v>2</v>
      </c>
      <c r="AQ80" s="195">
        <f t="shared" si="43"/>
        <v>2</v>
      </c>
      <c r="AR80" s="195">
        <f t="shared" si="43"/>
        <v>2</v>
      </c>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195"/>
      <c r="BO80" s="195"/>
      <c r="BP80" s="195"/>
      <c r="BQ80" s="195"/>
      <c r="BR80" s="195"/>
      <c r="BS80" s="195"/>
      <c r="BT80" s="195"/>
      <c r="BU80" s="195"/>
      <c r="BV80" s="195"/>
      <c r="BW80" s="195"/>
      <c r="BX80" s="195"/>
      <c r="BY80" s="195"/>
    </row>
    <row r="81" spans="2:83" outlineLevel="1">
      <c r="B81" s="427">
        <v>44408</v>
      </c>
      <c r="AA81" s="3">
        <f>AA$22</f>
        <v>2</v>
      </c>
      <c r="AB81" s="195">
        <f t="shared" ref="AB81:AR81" si="44">AA81</f>
        <v>2</v>
      </c>
      <c r="AC81" s="195">
        <f t="shared" si="44"/>
        <v>2</v>
      </c>
      <c r="AD81" s="195">
        <f t="shared" si="44"/>
        <v>2</v>
      </c>
      <c r="AE81" s="195">
        <f t="shared" si="44"/>
        <v>2</v>
      </c>
      <c r="AF81" s="195">
        <f t="shared" si="44"/>
        <v>2</v>
      </c>
      <c r="AG81" s="195">
        <f t="shared" si="44"/>
        <v>2</v>
      </c>
      <c r="AH81" s="195">
        <f t="shared" si="44"/>
        <v>2</v>
      </c>
      <c r="AI81" s="195">
        <f t="shared" si="44"/>
        <v>2</v>
      </c>
      <c r="AJ81" s="195">
        <f t="shared" si="44"/>
        <v>2</v>
      </c>
      <c r="AK81" s="195">
        <f t="shared" si="44"/>
        <v>2</v>
      </c>
      <c r="AL81" s="195">
        <f t="shared" si="44"/>
        <v>2</v>
      </c>
      <c r="AM81" s="195">
        <f t="shared" si="44"/>
        <v>2</v>
      </c>
      <c r="AN81" s="195">
        <f t="shared" si="44"/>
        <v>2</v>
      </c>
      <c r="AO81" s="195">
        <f t="shared" si="44"/>
        <v>2</v>
      </c>
      <c r="AP81" s="195">
        <f t="shared" si="44"/>
        <v>2</v>
      </c>
      <c r="AQ81" s="195">
        <f t="shared" si="44"/>
        <v>2</v>
      </c>
      <c r="AR81" s="195">
        <f t="shared" si="44"/>
        <v>2</v>
      </c>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c r="BW81" s="195"/>
      <c r="BX81" s="195"/>
      <c r="BY81" s="195"/>
      <c r="BZ81" s="195"/>
    </row>
    <row r="82" spans="2:83" outlineLevel="1">
      <c r="B82" s="427">
        <v>44439</v>
      </c>
      <c r="AB82" s="3">
        <f>AB$22</f>
        <v>2</v>
      </c>
      <c r="AC82" s="195">
        <f t="shared" ref="AC82:AR82" si="45">AB82</f>
        <v>2</v>
      </c>
      <c r="AD82" s="195">
        <f t="shared" si="45"/>
        <v>2</v>
      </c>
      <c r="AE82" s="195">
        <f t="shared" si="45"/>
        <v>2</v>
      </c>
      <c r="AF82" s="195">
        <f t="shared" si="45"/>
        <v>2</v>
      </c>
      <c r="AG82" s="195">
        <f t="shared" si="45"/>
        <v>2</v>
      </c>
      <c r="AH82" s="195">
        <f t="shared" si="45"/>
        <v>2</v>
      </c>
      <c r="AI82" s="195">
        <f t="shared" si="45"/>
        <v>2</v>
      </c>
      <c r="AJ82" s="195">
        <f t="shared" si="45"/>
        <v>2</v>
      </c>
      <c r="AK82" s="195">
        <f t="shared" si="45"/>
        <v>2</v>
      </c>
      <c r="AL82" s="195">
        <f t="shared" si="45"/>
        <v>2</v>
      </c>
      <c r="AM82" s="195">
        <f t="shared" si="45"/>
        <v>2</v>
      </c>
      <c r="AN82" s="195">
        <f t="shared" si="45"/>
        <v>2</v>
      </c>
      <c r="AO82" s="195">
        <f t="shared" si="45"/>
        <v>2</v>
      </c>
      <c r="AP82" s="195">
        <f t="shared" si="45"/>
        <v>2</v>
      </c>
      <c r="AQ82" s="195">
        <f t="shared" si="45"/>
        <v>2</v>
      </c>
      <c r="AR82" s="195">
        <f t="shared" si="45"/>
        <v>2</v>
      </c>
      <c r="AS82" s="195"/>
      <c r="AT82" s="3"/>
      <c r="AU82" s="3"/>
      <c r="AV82" s="3"/>
      <c r="AW82" s="3"/>
      <c r="AX82" s="3"/>
      <c r="AY82" s="3"/>
      <c r="AZ82" s="3"/>
      <c r="BA82" s="3"/>
      <c r="BB82" s="3"/>
      <c r="BC82" s="3"/>
      <c r="BD82" s="3"/>
      <c r="BE82" s="3"/>
      <c r="BF82" s="195"/>
      <c r="BG82" s="195"/>
      <c r="BH82" s="195"/>
      <c r="BI82" s="195"/>
      <c r="BJ82" s="195"/>
      <c r="BK82" s="195"/>
      <c r="BL82" s="195"/>
      <c r="BM82" s="195"/>
      <c r="BN82" s="195"/>
      <c r="BO82" s="195"/>
      <c r="BP82" s="195"/>
      <c r="BQ82" s="195"/>
      <c r="BR82" s="195"/>
      <c r="BS82" s="195"/>
      <c r="BT82" s="195"/>
      <c r="BU82" s="195"/>
      <c r="BV82" s="195"/>
      <c r="BW82" s="195"/>
      <c r="BX82" s="195"/>
      <c r="BY82" s="195"/>
      <c r="BZ82" s="195"/>
      <c r="CA82" s="195"/>
    </row>
    <row r="83" spans="2:83" outlineLevel="1">
      <c r="B83" s="427">
        <v>44469</v>
      </c>
      <c r="AC83" s="3">
        <f>AC$22</f>
        <v>3</v>
      </c>
      <c r="AD83" s="195">
        <f t="shared" ref="AD83:AR83" si="46">AC83</f>
        <v>3</v>
      </c>
      <c r="AE83" s="195">
        <f t="shared" si="46"/>
        <v>3</v>
      </c>
      <c r="AF83" s="195">
        <f t="shared" si="46"/>
        <v>3</v>
      </c>
      <c r="AG83" s="195">
        <f t="shared" si="46"/>
        <v>3</v>
      </c>
      <c r="AH83" s="195">
        <f t="shared" si="46"/>
        <v>3</v>
      </c>
      <c r="AI83" s="195">
        <f t="shared" si="46"/>
        <v>3</v>
      </c>
      <c r="AJ83" s="195">
        <f t="shared" si="46"/>
        <v>3</v>
      </c>
      <c r="AK83" s="195">
        <f t="shared" si="46"/>
        <v>3</v>
      </c>
      <c r="AL83" s="195">
        <f t="shared" si="46"/>
        <v>3</v>
      </c>
      <c r="AM83" s="195">
        <f t="shared" si="46"/>
        <v>3</v>
      </c>
      <c r="AN83" s="195">
        <f t="shared" si="46"/>
        <v>3</v>
      </c>
      <c r="AO83" s="195">
        <f t="shared" si="46"/>
        <v>3</v>
      </c>
      <c r="AP83" s="195">
        <f t="shared" si="46"/>
        <v>3</v>
      </c>
      <c r="AQ83" s="195">
        <f t="shared" si="46"/>
        <v>3</v>
      </c>
      <c r="AR83" s="195">
        <f t="shared" si="46"/>
        <v>3</v>
      </c>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5"/>
      <c r="BR83" s="195"/>
      <c r="BS83" s="195"/>
      <c r="BT83" s="195"/>
      <c r="BU83" s="195"/>
      <c r="BV83" s="195"/>
      <c r="BW83" s="195"/>
      <c r="BX83" s="195"/>
      <c r="BY83" s="195"/>
      <c r="BZ83" s="195"/>
      <c r="CA83" s="195"/>
      <c r="CB83" s="195"/>
    </row>
    <row r="84" spans="2:83" outlineLevel="1">
      <c r="B84" s="427">
        <v>44500</v>
      </c>
      <c r="AD84" s="3">
        <f>AD$22</f>
        <v>2</v>
      </c>
      <c r="AE84" s="195">
        <f t="shared" ref="AE84:AR84" si="47">AD84</f>
        <v>2</v>
      </c>
      <c r="AF84" s="195">
        <f t="shared" si="47"/>
        <v>2</v>
      </c>
      <c r="AG84" s="195">
        <f t="shared" si="47"/>
        <v>2</v>
      </c>
      <c r="AH84" s="195">
        <f t="shared" si="47"/>
        <v>2</v>
      </c>
      <c r="AI84" s="195">
        <f t="shared" si="47"/>
        <v>2</v>
      </c>
      <c r="AJ84" s="195">
        <f t="shared" si="47"/>
        <v>2</v>
      </c>
      <c r="AK84" s="195">
        <f t="shared" si="47"/>
        <v>2</v>
      </c>
      <c r="AL84" s="195">
        <f t="shared" si="47"/>
        <v>2</v>
      </c>
      <c r="AM84" s="195">
        <f t="shared" si="47"/>
        <v>2</v>
      </c>
      <c r="AN84" s="195">
        <f t="shared" si="47"/>
        <v>2</v>
      </c>
      <c r="AO84" s="195">
        <f t="shared" si="47"/>
        <v>2</v>
      </c>
      <c r="AP84" s="195">
        <f t="shared" si="47"/>
        <v>2</v>
      </c>
      <c r="AQ84" s="195">
        <f t="shared" si="47"/>
        <v>2</v>
      </c>
      <c r="AR84" s="195">
        <f t="shared" si="47"/>
        <v>2</v>
      </c>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5"/>
      <c r="BP84" s="195"/>
      <c r="BQ84" s="195"/>
      <c r="BR84" s="195"/>
      <c r="BS84" s="195"/>
      <c r="BT84" s="195"/>
      <c r="BU84" s="195"/>
      <c r="BV84" s="195"/>
      <c r="BW84" s="195"/>
      <c r="BX84" s="195"/>
      <c r="BY84" s="195"/>
      <c r="BZ84" s="195"/>
      <c r="CA84" s="195"/>
      <c r="CB84" s="195"/>
      <c r="CC84" s="195"/>
    </row>
    <row r="85" spans="2:83" outlineLevel="1">
      <c r="B85" s="427">
        <v>44530</v>
      </c>
      <c r="AE85" s="3">
        <f>AE$22</f>
        <v>3</v>
      </c>
      <c r="AF85" s="3">
        <f t="shared" ref="AF85:AR85" si="48">AE85</f>
        <v>3</v>
      </c>
      <c r="AG85" s="3">
        <f t="shared" si="48"/>
        <v>3</v>
      </c>
      <c r="AH85" s="3">
        <f t="shared" si="48"/>
        <v>3</v>
      </c>
      <c r="AI85" s="3">
        <f t="shared" si="48"/>
        <v>3</v>
      </c>
      <c r="AJ85" s="3">
        <f t="shared" si="48"/>
        <v>3</v>
      </c>
      <c r="AK85" s="3">
        <f t="shared" si="48"/>
        <v>3</v>
      </c>
      <c r="AL85" s="3">
        <f t="shared" si="48"/>
        <v>3</v>
      </c>
      <c r="AM85" s="3">
        <f t="shared" si="48"/>
        <v>3</v>
      </c>
      <c r="AN85" s="3">
        <f t="shared" si="48"/>
        <v>3</v>
      </c>
      <c r="AO85" s="3">
        <f t="shared" si="48"/>
        <v>3</v>
      </c>
      <c r="AP85" s="3">
        <f t="shared" si="48"/>
        <v>3</v>
      </c>
      <c r="AQ85" s="3">
        <f t="shared" si="48"/>
        <v>3</v>
      </c>
      <c r="AR85" s="3">
        <f t="shared" si="48"/>
        <v>3</v>
      </c>
      <c r="AS85" s="3"/>
      <c r="AT85" s="195"/>
      <c r="AU85" s="195"/>
      <c r="AV85" s="195"/>
      <c r="AW85" s="195"/>
      <c r="AX85" s="195"/>
      <c r="AY85" s="195"/>
      <c r="AZ85" s="195"/>
      <c r="BA85" s="195"/>
      <c r="BB85" s="195"/>
      <c r="BC85" s="195"/>
      <c r="BD85" s="195"/>
      <c r="BE85" s="195"/>
      <c r="BF85" s="3"/>
      <c r="BG85" s="3"/>
      <c r="BH85" s="3"/>
      <c r="BI85" s="3"/>
      <c r="BJ85" s="3"/>
      <c r="BK85" s="195"/>
      <c r="BL85" s="195"/>
      <c r="BM85" s="195"/>
      <c r="BN85" s="195"/>
      <c r="BO85" s="195"/>
      <c r="BP85" s="195"/>
      <c r="BQ85" s="195"/>
      <c r="BR85" s="195"/>
      <c r="BS85" s="195"/>
      <c r="BT85" s="195"/>
      <c r="BU85" s="195"/>
      <c r="BV85" s="195"/>
      <c r="BW85" s="195"/>
      <c r="BX85" s="195"/>
      <c r="BY85" s="195"/>
      <c r="BZ85" s="195"/>
      <c r="CA85" s="195"/>
      <c r="CB85" s="195"/>
      <c r="CC85" s="195"/>
      <c r="CD85" s="195"/>
    </row>
    <row r="86" spans="2:83" outlineLevel="1">
      <c r="B86" s="427">
        <v>44561</v>
      </c>
      <c r="AF86" s="3">
        <f>AF$22</f>
        <v>2</v>
      </c>
      <c r="AG86" s="3">
        <f t="shared" ref="AG86:AR86" si="49">AF86</f>
        <v>2</v>
      </c>
      <c r="AH86" s="3">
        <f t="shared" si="49"/>
        <v>2</v>
      </c>
      <c r="AI86" s="3">
        <f t="shared" si="49"/>
        <v>2</v>
      </c>
      <c r="AJ86" s="3">
        <f t="shared" si="49"/>
        <v>2</v>
      </c>
      <c r="AK86" s="3">
        <f t="shared" si="49"/>
        <v>2</v>
      </c>
      <c r="AL86" s="3">
        <f t="shared" si="49"/>
        <v>2</v>
      </c>
      <c r="AM86" s="3">
        <f t="shared" si="49"/>
        <v>2</v>
      </c>
      <c r="AN86" s="3">
        <f t="shared" si="49"/>
        <v>2</v>
      </c>
      <c r="AO86" s="3">
        <f t="shared" si="49"/>
        <v>2</v>
      </c>
      <c r="AP86" s="3">
        <f t="shared" si="49"/>
        <v>2</v>
      </c>
      <c r="AQ86" s="3">
        <f t="shared" si="49"/>
        <v>2</v>
      </c>
      <c r="AR86" s="3">
        <f t="shared" si="49"/>
        <v>2</v>
      </c>
      <c r="AS86" s="195"/>
      <c r="AT86" s="3"/>
      <c r="AU86" s="3"/>
      <c r="AV86" s="3"/>
      <c r="AW86" s="3"/>
      <c r="AX86" s="3"/>
      <c r="AY86" s="3"/>
      <c r="AZ86" s="3"/>
      <c r="BA86" s="3"/>
      <c r="BB86" s="3"/>
      <c r="BC86" s="3"/>
      <c r="BD86" s="3"/>
      <c r="BE86" s="3"/>
      <c r="BF86" s="195"/>
      <c r="BG86" s="195"/>
      <c r="BH86" s="195"/>
      <c r="BI86" s="195"/>
      <c r="BJ86" s="195"/>
      <c r="BK86" s="195"/>
      <c r="BL86" s="195"/>
      <c r="BM86" s="195"/>
      <c r="BN86" s="195"/>
      <c r="BO86" s="195"/>
      <c r="BP86" s="195"/>
      <c r="BQ86" s="195"/>
      <c r="BR86" s="195"/>
      <c r="BS86" s="195"/>
      <c r="BT86" s="195"/>
      <c r="BU86" s="195"/>
      <c r="BV86" s="195"/>
      <c r="BW86" s="195"/>
      <c r="BX86" s="195"/>
      <c r="BY86" s="195"/>
      <c r="BZ86" s="195"/>
      <c r="CA86" s="195"/>
      <c r="CB86" s="195"/>
      <c r="CC86" s="195"/>
      <c r="CD86" s="195"/>
      <c r="CE86" s="195"/>
    </row>
    <row r="87" spans="2:83" outlineLevel="1">
      <c r="B87" s="427">
        <v>44592</v>
      </c>
      <c r="AF87" s="3"/>
      <c r="AG87" s="3">
        <f>AG$22</f>
        <v>3</v>
      </c>
      <c r="AH87" s="3">
        <f t="shared" ref="AH87:AR87" si="50">AG87</f>
        <v>3</v>
      </c>
      <c r="AI87" s="3">
        <f t="shared" si="50"/>
        <v>3</v>
      </c>
      <c r="AJ87" s="3">
        <f t="shared" si="50"/>
        <v>3</v>
      </c>
      <c r="AK87" s="3">
        <f t="shared" si="50"/>
        <v>3</v>
      </c>
      <c r="AL87" s="3">
        <f t="shared" si="50"/>
        <v>3</v>
      </c>
      <c r="AM87" s="3">
        <f t="shared" si="50"/>
        <v>3</v>
      </c>
      <c r="AN87" s="3">
        <f t="shared" si="50"/>
        <v>3</v>
      </c>
      <c r="AO87" s="3">
        <f t="shared" si="50"/>
        <v>3</v>
      </c>
      <c r="AP87" s="3">
        <f t="shared" si="50"/>
        <v>3</v>
      </c>
      <c r="AQ87" s="3">
        <f t="shared" si="50"/>
        <v>3</v>
      </c>
      <c r="AR87" s="3">
        <f t="shared" si="50"/>
        <v>3</v>
      </c>
      <c r="AS87" s="195"/>
      <c r="AT87" s="3"/>
      <c r="AU87" s="3"/>
      <c r="AV87" s="3"/>
      <c r="AW87" s="3"/>
      <c r="AX87" s="3"/>
      <c r="AY87" s="3"/>
      <c r="AZ87" s="3"/>
      <c r="BA87" s="3"/>
      <c r="BB87" s="3"/>
      <c r="BC87" s="3"/>
      <c r="BD87" s="3"/>
      <c r="BE87" s="3"/>
      <c r="BF87" s="195"/>
      <c r="BG87" s="195"/>
      <c r="BH87" s="195"/>
      <c r="BI87" s="195"/>
      <c r="BJ87" s="195"/>
      <c r="BK87" s="195"/>
      <c r="BL87" s="195"/>
      <c r="BM87" s="195"/>
      <c r="BN87" s="195"/>
      <c r="BO87" s="195"/>
      <c r="BP87" s="195"/>
      <c r="BQ87" s="195"/>
      <c r="BR87" s="195"/>
      <c r="BS87" s="195"/>
      <c r="BT87" s="195"/>
      <c r="BU87" s="195"/>
      <c r="BV87" s="195"/>
      <c r="BW87" s="195"/>
      <c r="BX87" s="195"/>
      <c r="BY87" s="195"/>
      <c r="BZ87" s="195"/>
      <c r="CA87" s="195"/>
      <c r="CB87" s="195"/>
      <c r="CC87" s="195"/>
      <c r="CD87" s="195"/>
      <c r="CE87" s="195"/>
    </row>
    <row r="88" spans="2:83" outlineLevel="1">
      <c r="B88" s="427">
        <v>44620</v>
      </c>
      <c r="AF88" s="3"/>
      <c r="AG88" s="3"/>
      <c r="AH88" s="3">
        <f>AH$22</f>
        <v>3</v>
      </c>
      <c r="AI88" s="3">
        <f t="shared" ref="AI88:AR88" si="51">AH88</f>
        <v>3</v>
      </c>
      <c r="AJ88" s="3">
        <f t="shared" si="51"/>
        <v>3</v>
      </c>
      <c r="AK88" s="3">
        <f t="shared" si="51"/>
        <v>3</v>
      </c>
      <c r="AL88" s="3">
        <f t="shared" si="51"/>
        <v>3</v>
      </c>
      <c r="AM88" s="3">
        <f t="shared" si="51"/>
        <v>3</v>
      </c>
      <c r="AN88" s="3">
        <f t="shared" si="51"/>
        <v>3</v>
      </c>
      <c r="AO88" s="3">
        <f t="shared" si="51"/>
        <v>3</v>
      </c>
      <c r="AP88" s="3">
        <f t="shared" si="51"/>
        <v>3</v>
      </c>
      <c r="AQ88" s="3">
        <f t="shared" si="51"/>
        <v>3</v>
      </c>
      <c r="AR88" s="3">
        <f t="shared" si="51"/>
        <v>3</v>
      </c>
      <c r="AS88" s="195"/>
      <c r="AT88" s="3"/>
      <c r="AU88" s="3"/>
      <c r="AV88" s="3"/>
      <c r="AW88" s="3"/>
      <c r="AX88" s="3"/>
      <c r="AY88" s="3"/>
      <c r="AZ88" s="3"/>
      <c r="BA88" s="3"/>
      <c r="BB88" s="3"/>
      <c r="BC88" s="3"/>
      <c r="BD88" s="3"/>
      <c r="BE88" s="3"/>
      <c r="BF88" s="195"/>
      <c r="BG88" s="195"/>
      <c r="BH88" s="195"/>
      <c r="BI88" s="195"/>
      <c r="BJ88" s="195"/>
      <c r="BK88" s="195"/>
      <c r="BL88" s="195"/>
      <c r="BM88" s="195"/>
      <c r="BN88" s="195"/>
      <c r="BO88" s="195"/>
      <c r="BP88" s="195"/>
      <c r="BQ88" s="195"/>
      <c r="BR88" s="195"/>
      <c r="BS88" s="195"/>
      <c r="BT88" s="195"/>
      <c r="BU88" s="195"/>
      <c r="BV88" s="195"/>
      <c r="BW88" s="195"/>
      <c r="BX88" s="195"/>
      <c r="BY88" s="195"/>
      <c r="BZ88" s="195"/>
      <c r="CA88" s="195"/>
      <c r="CB88" s="195"/>
      <c r="CC88" s="195"/>
      <c r="CD88" s="195"/>
      <c r="CE88" s="195"/>
    </row>
    <row r="89" spans="2:83" outlineLevel="1">
      <c r="B89" s="427">
        <v>44651</v>
      </c>
      <c r="AF89" s="3"/>
      <c r="AG89" s="3"/>
      <c r="AH89" s="3"/>
      <c r="AI89" s="3">
        <f>AI$22</f>
        <v>4</v>
      </c>
      <c r="AJ89" s="3">
        <f t="shared" ref="AJ89:AR89" si="52">AI89</f>
        <v>4</v>
      </c>
      <c r="AK89" s="3">
        <f t="shared" si="52"/>
        <v>4</v>
      </c>
      <c r="AL89" s="3">
        <f t="shared" si="52"/>
        <v>4</v>
      </c>
      <c r="AM89" s="3">
        <f t="shared" si="52"/>
        <v>4</v>
      </c>
      <c r="AN89" s="3">
        <f t="shared" si="52"/>
        <v>4</v>
      </c>
      <c r="AO89" s="3">
        <f t="shared" si="52"/>
        <v>4</v>
      </c>
      <c r="AP89" s="3">
        <f t="shared" si="52"/>
        <v>4</v>
      </c>
      <c r="AQ89" s="3">
        <f t="shared" si="52"/>
        <v>4</v>
      </c>
      <c r="AR89" s="3">
        <f t="shared" si="52"/>
        <v>4</v>
      </c>
      <c r="AS89" s="3"/>
      <c r="AT89" s="3"/>
      <c r="AU89" s="3"/>
      <c r="AV89" s="3"/>
      <c r="AW89" s="3"/>
      <c r="AX89" s="3"/>
      <c r="AY89" s="3"/>
      <c r="AZ89" s="3"/>
      <c r="BA89" s="3"/>
      <c r="BB89" s="3"/>
      <c r="BC89" s="3"/>
      <c r="BD89" s="3"/>
      <c r="BE89" s="3"/>
      <c r="BF89" s="3"/>
      <c r="BG89" s="3"/>
      <c r="BH89" s="3"/>
      <c r="BI89" s="3"/>
      <c r="BJ89" s="195"/>
      <c r="BK89" s="195"/>
      <c r="BL89" s="195"/>
      <c r="BM89" s="195"/>
      <c r="BN89" s="195"/>
      <c r="BO89" s="195"/>
      <c r="BP89" s="195"/>
      <c r="BQ89" s="195"/>
      <c r="BR89" s="195"/>
      <c r="BS89" s="195"/>
      <c r="BT89" s="195"/>
      <c r="BU89" s="195"/>
      <c r="BV89" s="195"/>
      <c r="BW89" s="195"/>
      <c r="BX89" s="195"/>
      <c r="BY89" s="195"/>
      <c r="BZ89" s="195"/>
      <c r="CA89" s="195"/>
      <c r="CB89" s="195"/>
      <c r="CC89" s="195"/>
      <c r="CD89" s="195"/>
      <c r="CE89" s="195"/>
    </row>
    <row r="90" spans="2:83" outlineLevel="1">
      <c r="B90" s="427">
        <v>44681</v>
      </c>
      <c r="AF90" s="3"/>
      <c r="AG90" s="3"/>
      <c r="AH90" s="3"/>
      <c r="AI90" s="3"/>
      <c r="AJ90" s="3">
        <f>AJ$22</f>
        <v>3</v>
      </c>
      <c r="AK90" s="3">
        <f t="shared" ref="AK90:AR90" si="53">AJ90</f>
        <v>3</v>
      </c>
      <c r="AL90" s="3">
        <f t="shared" si="53"/>
        <v>3</v>
      </c>
      <c r="AM90" s="3">
        <f t="shared" si="53"/>
        <v>3</v>
      </c>
      <c r="AN90" s="3">
        <f t="shared" si="53"/>
        <v>3</v>
      </c>
      <c r="AO90" s="3">
        <f t="shared" si="53"/>
        <v>3</v>
      </c>
      <c r="AP90" s="3">
        <f t="shared" si="53"/>
        <v>3</v>
      </c>
      <c r="AQ90" s="3">
        <f t="shared" si="53"/>
        <v>3</v>
      </c>
      <c r="AR90" s="3">
        <f t="shared" si="53"/>
        <v>3</v>
      </c>
      <c r="AS90" s="3"/>
      <c r="AT90" s="3"/>
      <c r="AU90" s="3"/>
      <c r="AV90" s="3"/>
      <c r="AW90" s="3"/>
      <c r="AX90" s="3"/>
      <c r="AY90" s="3"/>
      <c r="AZ90" s="3"/>
      <c r="BA90" s="3"/>
      <c r="BB90" s="3"/>
      <c r="BC90" s="3"/>
      <c r="BD90" s="3"/>
      <c r="BE90" s="3"/>
      <c r="BF90" s="3"/>
      <c r="BG90" s="3"/>
      <c r="BH90" s="3"/>
      <c r="BI90" s="3"/>
      <c r="BJ90" s="3"/>
      <c r="BK90" s="195"/>
      <c r="BL90" s="195"/>
      <c r="BM90" s="195"/>
      <c r="BN90" s="195"/>
      <c r="BO90" s="195"/>
      <c r="BP90" s="195"/>
      <c r="BQ90" s="195"/>
      <c r="BR90" s="195"/>
      <c r="BS90" s="195"/>
      <c r="BT90" s="195"/>
      <c r="BU90" s="195"/>
      <c r="BV90" s="195"/>
      <c r="BW90" s="195"/>
      <c r="BX90" s="195"/>
      <c r="BY90" s="195"/>
      <c r="BZ90" s="195"/>
      <c r="CA90" s="195"/>
      <c r="CB90" s="195"/>
      <c r="CC90" s="195"/>
      <c r="CD90" s="195"/>
      <c r="CE90" s="195"/>
    </row>
    <row r="91" spans="2:83" outlineLevel="1">
      <c r="B91" s="427">
        <v>44712</v>
      </c>
      <c r="AF91" s="3"/>
      <c r="AG91" s="3"/>
      <c r="AH91" s="3"/>
      <c r="AI91" s="3"/>
      <c r="AJ91" s="3"/>
      <c r="AK91" s="3">
        <f>AK$22</f>
        <v>4</v>
      </c>
      <c r="AL91" s="3">
        <f t="shared" ref="AL91:AR91" si="54">AK91</f>
        <v>4</v>
      </c>
      <c r="AM91" s="3">
        <f t="shared" si="54"/>
        <v>4</v>
      </c>
      <c r="AN91" s="3">
        <f t="shared" si="54"/>
        <v>4</v>
      </c>
      <c r="AO91" s="3">
        <f t="shared" si="54"/>
        <v>4</v>
      </c>
      <c r="AP91" s="3">
        <f t="shared" si="54"/>
        <v>4</v>
      </c>
      <c r="AQ91" s="3">
        <f t="shared" si="54"/>
        <v>4</v>
      </c>
      <c r="AR91" s="3">
        <f t="shared" si="54"/>
        <v>4</v>
      </c>
      <c r="AS91" s="3"/>
      <c r="AT91" s="3"/>
      <c r="AU91" s="3"/>
      <c r="AV91" s="3"/>
      <c r="AW91" s="3"/>
      <c r="AX91" s="3"/>
      <c r="AY91" s="3"/>
      <c r="AZ91" s="3"/>
      <c r="BA91" s="3"/>
      <c r="BB91" s="3"/>
      <c r="BC91" s="3"/>
      <c r="BD91" s="3"/>
      <c r="BE91" s="3"/>
      <c r="BF91" s="3"/>
      <c r="BG91" s="3"/>
      <c r="BH91" s="3"/>
      <c r="BI91" s="3"/>
      <c r="BJ91" s="3"/>
      <c r="BK91" s="3"/>
      <c r="BL91" s="195"/>
      <c r="BM91" s="195"/>
      <c r="BN91" s="195"/>
      <c r="BO91" s="195"/>
      <c r="BP91" s="195"/>
      <c r="BQ91" s="195"/>
      <c r="BR91" s="195"/>
      <c r="BS91" s="195"/>
      <c r="BT91" s="195"/>
      <c r="BU91" s="195"/>
      <c r="BV91" s="195"/>
      <c r="BW91" s="195"/>
      <c r="BX91" s="195"/>
      <c r="BY91" s="195"/>
      <c r="BZ91" s="195"/>
      <c r="CA91" s="195"/>
      <c r="CB91" s="195"/>
      <c r="CC91" s="195"/>
      <c r="CD91" s="195"/>
      <c r="CE91" s="195"/>
    </row>
    <row r="92" spans="2:83" outlineLevel="1">
      <c r="B92" s="427">
        <v>44742</v>
      </c>
      <c r="AF92" s="3"/>
      <c r="AG92" s="3"/>
      <c r="AH92" s="3"/>
      <c r="AI92" s="3"/>
      <c r="AJ92" s="3"/>
      <c r="AK92" s="3"/>
      <c r="AL92" s="3">
        <f>AL$22</f>
        <v>3</v>
      </c>
      <c r="AM92" s="3">
        <f t="shared" ref="AM92:AR92" si="55">AL92</f>
        <v>3</v>
      </c>
      <c r="AN92" s="3">
        <f t="shared" si="55"/>
        <v>3</v>
      </c>
      <c r="AO92" s="3">
        <f t="shared" si="55"/>
        <v>3</v>
      </c>
      <c r="AP92" s="3">
        <f t="shared" si="55"/>
        <v>3</v>
      </c>
      <c r="AQ92" s="3">
        <f t="shared" si="55"/>
        <v>3</v>
      </c>
      <c r="AR92" s="3">
        <f t="shared" si="55"/>
        <v>3</v>
      </c>
      <c r="AS92" s="3"/>
      <c r="AT92" s="3"/>
      <c r="AU92" s="3"/>
      <c r="AV92" s="3"/>
      <c r="AW92" s="3"/>
      <c r="AX92" s="3"/>
      <c r="AY92" s="3"/>
      <c r="AZ92" s="3"/>
      <c r="BA92" s="3"/>
      <c r="BB92" s="3"/>
      <c r="BC92" s="3"/>
      <c r="BD92" s="3"/>
      <c r="BE92" s="3"/>
      <c r="BF92" s="3"/>
      <c r="BG92" s="3"/>
      <c r="BH92" s="3"/>
      <c r="BI92" s="3"/>
      <c r="BJ92" s="3"/>
      <c r="BK92" s="3"/>
      <c r="BL92" s="3"/>
      <c r="BM92" s="195"/>
      <c r="BN92" s="195"/>
      <c r="BO92" s="195"/>
      <c r="BP92" s="195"/>
      <c r="BQ92" s="195"/>
      <c r="BR92" s="195"/>
      <c r="BS92" s="195"/>
      <c r="BT92" s="195"/>
      <c r="BU92" s="195"/>
      <c r="BV92" s="195"/>
      <c r="BW92" s="195"/>
      <c r="BX92" s="195"/>
      <c r="BY92" s="195"/>
      <c r="BZ92" s="195"/>
      <c r="CA92" s="195"/>
      <c r="CB92" s="195"/>
      <c r="CC92" s="195"/>
      <c r="CD92" s="195"/>
      <c r="CE92" s="195"/>
    </row>
    <row r="93" spans="2:83" outlineLevel="1">
      <c r="B93" s="427">
        <v>44773</v>
      </c>
      <c r="AF93" s="3"/>
      <c r="AG93" s="3"/>
      <c r="AH93" s="3"/>
      <c r="AI93" s="3"/>
      <c r="AJ93" s="3"/>
      <c r="AK93" s="3"/>
      <c r="AL93" s="3"/>
      <c r="AM93" s="3">
        <f>AM$22</f>
        <v>3</v>
      </c>
      <c r="AN93" s="3">
        <f>AM93</f>
        <v>3</v>
      </c>
      <c r="AO93" s="3">
        <f>AN93</f>
        <v>3</v>
      </c>
      <c r="AP93" s="3">
        <f>AO93</f>
        <v>3</v>
      </c>
      <c r="AQ93" s="3">
        <f>AP93</f>
        <v>3</v>
      </c>
      <c r="AR93" s="3">
        <f>AQ93</f>
        <v>3</v>
      </c>
      <c r="AS93" s="3"/>
      <c r="AT93" s="3"/>
      <c r="AU93" s="3"/>
      <c r="AV93" s="3"/>
      <c r="AW93" s="3"/>
      <c r="AX93" s="3"/>
      <c r="AY93" s="3"/>
      <c r="AZ93" s="3"/>
      <c r="BA93" s="3"/>
      <c r="BB93" s="3"/>
      <c r="BC93" s="3"/>
      <c r="BD93" s="3"/>
      <c r="BE93" s="3"/>
      <c r="BF93" s="3"/>
      <c r="BG93" s="3"/>
      <c r="BH93" s="3"/>
      <c r="BI93" s="3"/>
      <c r="BJ93" s="3"/>
      <c r="BK93" s="3"/>
      <c r="BL93" s="3"/>
      <c r="BM93" s="3"/>
      <c r="BN93" s="195"/>
      <c r="BO93" s="195"/>
      <c r="BP93" s="195"/>
      <c r="BQ93" s="195"/>
      <c r="BR93" s="195"/>
      <c r="BS93" s="195"/>
      <c r="BT93" s="195"/>
      <c r="BU93" s="195"/>
      <c r="BV93" s="195"/>
      <c r="BW93" s="195"/>
      <c r="BX93" s="195"/>
      <c r="BY93" s="195"/>
      <c r="BZ93" s="195"/>
      <c r="CA93" s="195"/>
      <c r="CB93" s="195"/>
      <c r="CC93" s="195"/>
      <c r="CD93" s="195"/>
      <c r="CE93" s="195"/>
    </row>
    <row r="94" spans="2:83" outlineLevel="1">
      <c r="B94" s="427">
        <v>44804</v>
      </c>
      <c r="AF94" s="3"/>
      <c r="AG94" s="3"/>
      <c r="AH94" s="3"/>
      <c r="AI94" s="3"/>
      <c r="AJ94" s="3"/>
      <c r="AK94" s="3"/>
      <c r="AL94" s="3"/>
      <c r="AM94" s="3"/>
      <c r="AN94" s="3">
        <f>AN$22</f>
        <v>5</v>
      </c>
      <c r="AO94" s="3">
        <f>AN94</f>
        <v>5</v>
      </c>
      <c r="AP94" s="3">
        <f>AO94</f>
        <v>5</v>
      </c>
      <c r="AQ94" s="3">
        <f>AP94</f>
        <v>5</v>
      </c>
      <c r="AR94" s="3">
        <f>AQ94</f>
        <v>5</v>
      </c>
      <c r="AS94" s="3"/>
      <c r="AT94" s="3"/>
      <c r="AU94" s="3"/>
      <c r="AV94" s="3"/>
      <c r="AW94" s="3"/>
      <c r="AX94" s="3"/>
      <c r="AY94" s="3"/>
      <c r="AZ94" s="3"/>
      <c r="BA94" s="3"/>
      <c r="BB94" s="3"/>
      <c r="BC94" s="3"/>
      <c r="BD94" s="3"/>
      <c r="BE94" s="3"/>
      <c r="BF94" s="3"/>
      <c r="BG94" s="3"/>
      <c r="BH94" s="3"/>
      <c r="BI94" s="3"/>
      <c r="BJ94" s="3"/>
      <c r="BK94" s="3"/>
      <c r="BL94" s="3"/>
      <c r="BM94" s="3"/>
      <c r="BN94" s="3"/>
      <c r="BO94" s="195"/>
      <c r="BP94" s="195"/>
      <c r="BQ94" s="195"/>
      <c r="BR94" s="195"/>
      <c r="BS94" s="195"/>
      <c r="BT94" s="195"/>
      <c r="BU94" s="195"/>
      <c r="BV94" s="195"/>
      <c r="BW94" s="195"/>
      <c r="BX94" s="195"/>
      <c r="BY94" s="195"/>
      <c r="BZ94" s="195"/>
      <c r="CA94" s="195"/>
      <c r="CB94" s="195"/>
      <c r="CC94" s="195"/>
      <c r="CD94" s="195"/>
      <c r="CE94" s="195"/>
    </row>
    <row r="95" spans="2:83" outlineLevel="1">
      <c r="B95" s="427">
        <v>44834</v>
      </c>
      <c r="AF95" s="3"/>
      <c r="AG95" s="3"/>
      <c r="AH95" s="3"/>
      <c r="AI95" s="3"/>
      <c r="AJ95" s="3"/>
      <c r="AK95" s="3"/>
      <c r="AL95" s="3"/>
      <c r="AM95" s="3"/>
      <c r="AN95" s="3"/>
      <c r="AO95" s="3">
        <f>AO$22</f>
        <v>4</v>
      </c>
      <c r="AP95" s="3">
        <f>AO95</f>
        <v>4</v>
      </c>
      <c r="AQ95" s="3">
        <f>AP95</f>
        <v>4</v>
      </c>
      <c r="AR95" s="3">
        <f>AQ95</f>
        <v>4</v>
      </c>
      <c r="AS95" s="3"/>
      <c r="AT95" s="195"/>
      <c r="AU95" s="195"/>
      <c r="AV95" s="195"/>
      <c r="AW95" s="195"/>
      <c r="AX95" s="195"/>
      <c r="AY95" s="195"/>
      <c r="AZ95" s="195"/>
      <c r="BA95" s="195"/>
      <c r="BB95" s="195"/>
      <c r="BC95" s="195"/>
      <c r="BD95" s="195"/>
      <c r="BE95" s="195"/>
      <c r="BF95" s="3"/>
      <c r="BG95" s="3"/>
      <c r="BH95" s="3"/>
      <c r="BI95" s="3"/>
      <c r="BJ95" s="3"/>
      <c r="BK95" s="3"/>
      <c r="BL95" s="3"/>
      <c r="BM95" s="3"/>
      <c r="BN95" s="3"/>
      <c r="BO95" s="3"/>
      <c r="BP95" s="195"/>
      <c r="BQ95" s="195"/>
      <c r="BR95" s="195"/>
      <c r="BS95" s="195"/>
      <c r="BT95" s="195"/>
      <c r="BU95" s="195"/>
      <c r="BV95" s="195"/>
      <c r="BW95" s="195"/>
      <c r="BX95" s="195"/>
      <c r="BY95" s="195"/>
      <c r="BZ95" s="195"/>
      <c r="CA95" s="195"/>
      <c r="CB95" s="195"/>
      <c r="CC95" s="195"/>
      <c r="CD95" s="195"/>
      <c r="CE95" s="195"/>
    </row>
    <row r="96" spans="2:83" outlineLevel="1">
      <c r="B96" s="427">
        <v>44865</v>
      </c>
      <c r="AF96" s="3"/>
      <c r="AG96" s="3"/>
      <c r="AH96" s="3"/>
      <c r="AI96" s="3"/>
      <c r="AJ96" s="3"/>
      <c r="AK96" s="3"/>
      <c r="AL96" s="3"/>
      <c r="AM96" s="3"/>
      <c r="AN96" s="3"/>
      <c r="AO96" s="3"/>
      <c r="AP96" s="3">
        <f>AP$22</f>
        <v>4</v>
      </c>
      <c r="AQ96" s="3">
        <f>AP96</f>
        <v>4</v>
      </c>
      <c r="AR96" s="3">
        <f>AQ96</f>
        <v>4</v>
      </c>
      <c r="AS96" s="3"/>
      <c r="BF96" s="3"/>
      <c r="BG96" s="3"/>
      <c r="BH96" s="3"/>
      <c r="BI96" s="3"/>
      <c r="BJ96" s="3"/>
      <c r="BK96" s="3"/>
      <c r="BL96" s="3"/>
      <c r="BM96" s="3"/>
      <c r="BN96" s="3"/>
      <c r="BO96" s="3"/>
      <c r="BP96" s="3"/>
      <c r="BQ96" s="195"/>
      <c r="BR96" s="195"/>
      <c r="BS96" s="195"/>
      <c r="BT96" s="195"/>
      <c r="BU96" s="195"/>
      <c r="BV96" s="195"/>
      <c r="BW96" s="195"/>
      <c r="BX96" s="195"/>
      <c r="BY96" s="195"/>
      <c r="BZ96" s="195"/>
      <c r="CA96" s="195"/>
      <c r="CB96" s="195"/>
      <c r="CC96" s="195"/>
      <c r="CD96" s="195"/>
      <c r="CE96" s="195"/>
    </row>
    <row r="97" spans="1:83" outlineLevel="1">
      <c r="B97" s="427">
        <v>44895</v>
      </c>
      <c r="AF97" s="3"/>
      <c r="AG97" s="3"/>
      <c r="AH97" s="3"/>
      <c r="AI97" s="3"/>
      <c r="AJ97" s="3"/>
      <c r="AK97" s="3"/>
      <c r="AL97" s="3"/>
      <c r="AM97" s="3"/>
      <c r="AN97" s="3"/>
      <c r="AO97" s="3"/>
      <c r="AP97" s="3"/>
      <c r="AQ97" s="3">
        <f>AQ$22</f>
        <v>4</v>
      </c>
      <c r="AR97" s="3">
        <f>AQ97</f>
        <v>4</v>
      </c>
      <c r="AS97" s="3"/>
      <c r="BF97" s="3"/>
      <c r="BG97" s="3"/>
      <c r="BH97" s="3"/>
      <c r="BI97" s="3"/>
      <c r="BJ97" s="3"/>
      <c r="BK97" s="3"/>
      <c r="BL97" s="3"/>
      <c r="BM97" s="3"/>
      <c r="BN97" s="3"/>
      <c r="BO97" s="3"/>
      <c r="BP97" s="3"/>
      <c r="BQ97" s="3"/>
      <c r="BR97" s="195"/>
      <c r="BS97" s="195"/>
      <c r="BT97" s="195"/>
      <c r="BU97" s="195"/>
      <c r="BV97" s="195"/>
      <c r="BW97" s="195"/>
      <c r="BX97" s="195"/>
      <c r="BY97" s="195"/>
      <c r="BZ97" s="195"/>
      <c r="CA97" s="195"/>
      <c r="CB97" s="195"/>
      <c r="CC97" s="195"/>
      <c r="CD97" s="195"/>
      <c r="CE97" s="195"/>
    </row>
    <row r="98" spans="1:83" outlineLevel="1">
      <c r="B98" s="427">
        <v>44926</v>
      </c>
      <c r="H98" s="32"/>
      <c r="AF98" s="3"/>
      <c r="AG98" s="3"/>
      <c r="AH98" s="3"/>
      <c r="AI98" s="3"/>
      <c r="AJ98" s="3"/>
      <c r="AK98" s="3"/>
      <c r="AL98" s="3"/>
      <c r="AM98" s="3"/>
      <c r="AN98" s="3"/>
      <c r="AO98" s="3"/>
      <c r="AP98" s="3"/>
      <c r="AQ98" s="3"/>
      <c r="AR98" s="3">
        <f>AR$22</f>
        <v>5</v>
      </c>
      <c r="AS98" s="195"/>
      <c r="BF98" s="195"/>
      <c r="BG98" s="195"/>
      <c r="BH98" s="195"/>
      <c r="BI98" s="195"/>
      <c r="BJ98" s="195"/>
      <c r="BK98" s="195"/>
      <c r="BL98" s="195"/>
      <c r="BM98" s="195"/>
      <c r="BN98" s="195"/>
      <c r="BO98" s="195"/>
      <c r="BP98" s="195"/>
      <c r="BQ98" s="195"/>
      <c r="BR98" s="195"/>
      <c r="BS98" s="195"/>
      <c r="BT98" s="195"/>
      <c r="BU98" s="195"/>
      <c r="BV98" s="195"/>
      <c r="BW98" s="195"/>
      <c r="BX98" s="195"/>
      <c r="BY98" s="195"/>
      <c r="BZ98" s="195"/>
      <c r="CA98" s="195"/>
      <c r="CB98" s="195"/>
      <c r="CC98" s="195"/>
      <c r="CD98" s="195"/>
      <c r="CE98" s="195"/>
    </row>
    <row r="99" spans="1:83" outlineLevel="1">
      <c r="B99" s="419" t="s">
        <v>175</v>
      </c>
      <c r="C99" s="418"/>
      <c r="D99" s="418"/>
      <c r="E99" s="418"/>
      <c r="F99" s="418"/>
      <c r="G99" s="418"/>
      <c r="H99" s="417"/>
      <c r="I99" s="416">
        <f t="shared" ref="I99:AR99" si="56">SUM(I63:I98)</f>
        <v>0</v>
      </c>
      <c r="J99" s="416">
        <f t="shared" si="56"/>
        <v>0</v>
      </c>
      <c r="K99" s="416">
        <f t="shared" si="56"/>
        <v>1</v>
      </c>
      <c r="L99" s="416">
        <f t="shared" si="56"/>
        <v>1</v>
      </c>
      <c r="M99" s="416">
        <f t="shared" si="56"/>
        <v>2</v>
      </c>
      <c r="N99" s="416">
        <f t="shared" si="56"/>
        <v>2</v>
      </c>
      <c r="O99" s="416">
        <f t="shared" si="56"/>
        <v>3</v>
      </c>
      <c r="P99" s="416">
        <f t="shared" si="56"/>
        <v>3</v>
      </c>
      <c r="Q99" s="416">
        <f t="shared" si="56"/>
        <v>3</v>
      </c>
      <c r="R99" s="416">
        <f t="shared" si="56"/>
        <v>5</v>
      </c>
      <c r="S99" s="416">
        <f t="shared" si="56"/>
        <v>7</v>
      </c>
      <c r="T99" s="416">
        <f t="shared" si="56"/>
        <v>7</v>
      </c>
      <c r="U99" s="416">
        <f t="shared" si="56"/>
        <v>9</v>
      </c>
      <c r="V99" s="416">
        <f t="shared" si="56"/>
        <v>9</v>
      </c>
      <c r="W99" s="416">
        <f t="shared" si="56"/>
        <v>10</v>
      </c>
      <c r="X99" s="416">
        <f t="shared" si="56"/>
        <v>12</v>
      </c>
      <c r="Y99" s="416">
        <f t="shared" si="56"/>
        <v>13</v>
      </c>
      <c r="Z99" s="416">
        <f t="shared" si="56"/>
        <v>15</v>
      </c>
      <c r="AA99" s="416">
        <f t="shared" si="56"/>
        <v>17</v>
      </c>
      <c r="AB99" s="416">
        <f t="shared" si="56"/>
        <v>19</v>
      </c>
      <c r="AC99" s="416">
        <f t="shared" si="56"/>
        <v>22</v>
      </c>
      <c r="AD99" s="416">
        <f t="shared" si="56"/>
        <v>24</v>
      </c>
      <c r="AE99" s="416">
        <f t="shared" si="56"/>
        <v>27</v>
      </c>
      <c r="AF99" s="416">
        <f t="shared" si="56"/>
        <v>29</v>
      </c>
      <c r="AG99" s="416">
        <f t="shared" si="56"/>
        <v>32</v>
      </c>
      <c r="AH99" s="416">
        <f t="shared" si="56"/>
        <v>35</v>
      </c>
      <c r="AI99" s="416">
        <f t="shared" si="56"/>
        <v>39</v>
      </c>
      <c r="AJ99" s="416">
        <f t="shared" si="56"/>
        <v>42</v>
      </c>
      <c r="AK99" s="416">
        <f t="shared" si="56"/>
        <v>46</v>
      </c>
      <c r="AL99" s="416">
        <f t="shared" si="56"/>
        <v>49</v>
      </c>
      <c r="AM99" s="416">
        <f t="shared" si="56"/>
        <v>52</v>
      </c>
      <c r="AN99" s="416">
        <f t="shared" si="56"/>
        <v>57</v>
      </c>
      <c r="AO99" s="416">
        <f t="shared" si="56"/>
        <v>61</v>
      </c>
      <c r="AP99" s="416">
        <f t="shared" si="56"/>
        <v>65</v>
      </c>
      <c r="AQ99" s="416">
        <f t="shared" si="56"/>
        <v>69</v>
      </c>
      <c r="AR99" s="416">
        <f t="shared" si="56"/>
        <v>74</v>
      </c>
    </row>
    <row r="100" spans="1:83" outlineLevel="1">
      <c r="B100" s="415"/>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row>
    <row r="101" spans="1:83" outlineLevel="1">
      <c r="B101" s="415"/>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row>
    <row r="102" spans="1:83" outlineLevel="1">
      <c r="B102" s="415"/>
      <c r="AF102" s="3"/>
      <c r="AG102" s="3"/>
      <c r="AH102" s="3"/>
      <c r="AI102" s="3"/>
      <c r="AJ102" s="3"/>
      <c r="AK102" s="3"/>
      <c r="AL102" s="3"/>
      <c r="AM102" s="3"/>
      <c r="AN102" s="3"/>
      <c r="AO102" s="3"/>
      <c r="AP102" s="3"/>
      <c r="AQ102" s="3"/>
      <c r="AR102" s="3"/>
    </row>
    <row r="103" spans="1:83" outlineLevel="1">
      <c r="B103" s="425" t="s">
        <v>174</v>
      </c>
      <c r="C103" s="185"/>
      <c r="D103" s="185"/>
      <c r="E103" s="185"/>
      <c r="F103" s="185"/>
      <c r="G103" s="185"/>
      <c r="H103" s="185"/>
      <c r="I103" s="412">
        <f t="shared" ref="I103:AR103" si="57">I99*$G$15</f>
        <v>0</v>
      </c>
      <c r="J103" s="412">
        <f t="shared" si="57"/>
        <v>0</v>
      </c>
      <c r="K103" s="412">
        <f t="shared" si="57"/>
        <v>100000</v>
      </c>
      <c r="L103" s="412">
        <f t="shared" si="57"/>
        <v>100000</v>
      </c>
      <c r="M103" s="412">
        <f t="shared" si="57"/>
        <v>200000</v>
      </c>
      <c r="N103" s="412">
        <f t="shared" si="57"/>
        <v>200000</v>
      </c>
      <c r="O103" s="412">
        <f t="shared" si="57"/>
        <v>300000</v>
      </c>
      <c r="P103" s="412">
        <f t="shared" si="57"/>
        <v>300000</v>
      </c>
      <c r="Q103" s="412">
        <f t="shared" si="57"/>
        <v>300000</v>
      </c>
      <c r="R103" s="412">
        <f t="shared" si="57"/>
        <v>500000</v>
      </c>
      <c r="S103" s="412">
        <f t="shared" si="57"/>
        <v>700000</v>
      </c>
      <c r="T103" s="412">
        <f t="shared" si="57"/>
        <v>700000</v>
      </c>
      <c r="U103" s="412">
        <f t="shared" si="57"/>
        <v>900000</v>
      </c>
      <c r="V103" s="412">
        <f t="shared" si="57"/>
        <v>900000</v>
      </c>
      <c r="W103" s="412">
        <f t="shared" si="57"/>
        <v>1000000</v>
      </c>
      <c r="X103" s="412">
        <f t="shared" si="57"/>
        <v>1200000</v>
      </c>
      <c r="Y103" s="412">
        <f t="shared" si="57"/>
        <v>1300000</v>
      </c>
      <c r="Z103" s="412">
        <f t="shared" si="57"/>
        <v>1500000</v>
      </c>
      <c r="AA103" s="412">
        <f t="shared" si="57"/>
        <v>1700000</v>
      </c>
      <c r="AB103" s="412">
        <f t="shared" si="57"/>
        <v>1900000</v>
      </c>
      <c r="AC103" s="412">
        <f t="shared" si="57"/>
        <v>2200000</v>
      </c>
      <c r="AD103" s="412">
        <f t="shared" si="57"/>
        <v>2400000</v>
      </c>
      <c r="AE103" s="412">
        <f t="shared" si="57"/>
        <v>2700000</v>
      </c>
      <c r="AF103" s="412">
        <f t="shared" si="57"/>
        <v>2900000</v>
      </c>
      <c r="AG103" s="412">
        <f t="shared" si="57"/>
        <v>3200000</v>
      </c>
      <c r="AH103" s="412">
        <f t="shared" si="57"/>
        <v>3500000</v>
      </c>
      <c r="AI103" s="412">
        <f t="shared" si="57"/>
        <v>3900000</v>
      </c>
      <c r="AJ103" s="412">
        <f t="shared" si="57"/>
        <v>4200000</v>
      </c>
      <c r="AK103" s="412">
        <f t="shared" si="57"/>
        <v>4600000</v>
      </c>
      <c r="AL103" s="412">
        <f t="shared" si="57"/>
        <v>4900000</v>
      </c>
      <c r="AM103" s="412">
        <f t="shared" si="57"/>
        <v>5200000</v>
      </c>
      <c r="AN103" s="412">
        <f t="shared" si="57"/>
        <v>5700000</v>
      </c>
      <c r="AO103" s="412">
        <f t="shared" si="57"/>
        <v>6100000</v>
      </c>
      <c r="AP103" s="412">
        <f t="shared" si="57"/>
        <v>6500000</v>
      </c>
      <c r="AQ103" s="412">
        <f t="shared" si="57"/>
        <v>6900000</v>
      </c>
      <c r="AR103" s="411">
        <f t="shared" si="57"/>
        <v>7400000</v>
      </c>
    </row>
    <row r="104" spans="1:83" outlineLevel="1">
      <c r="B104" s="424" t="s">
        <v>173</v>
      </c>
      <c r="C104" s="423"/>
      <c r="D104" s="423"/>
      <c r="E104" s="423"/>
      <c r="F104" s="423"/>
      <c r="G104" s="423"/>
      <c r="H104" s="423"/>
      <c r="I104" s="80">
        <f t="shared" ref="I104:AR104" si="58">I103</f>
        <v>0</v>
      </c>
      <c r="J104" s="80">
        <f t="shared" si="58"/>
        <v>0</v>
      </c>
      <c r="K104" s="80">
        <f t="shared" si="58"/>
        <v>100000</v>
      </c>
      <c r="L104" s="80">
        <f t="shared" si="58"/>
        <v>100000</v>
      </c>
      <c r="M104" s="80">
        <f t="shared" si="58"/>
        <v>200000</v>
      </c>
      <c r="N104" s="80">
        <f t="shared" si="58"/>
        <v>200000</v>
      </c>
      <c r="O104" s="80">
        <f t="shared" si="58"/>
        <v>300000</v>
      </c>
      <c r="P104" s="80">
        <f t="shared" si="58"/>
        <v>300000</v>
      </c>
      <c r="Q104" s="80">
        <f t="shared" si="58"/>
        <v>300000</v>
      </c>
      <c r="R104" s="80">
        <f t="shared" si="58"/>
        <v>500000</v>
      </c>
      <c r="S104" s="80">
        <f t="shared" si="58"/>
        <v>700000</v>
      </c>
      <c r="T104" s="80">
        <f t="shared" si="58"/>
        <v>700000</v>
      </c>
      <c r="U104" s="80">
        <f t="shared" si="58"/>
        <v>900000</v>
      </c>
      <c r="V104" s="80">
        <f t="shared" si="58"/>
        <v>900000</v>
      </c>
      <c r="W104" s="80">
        <f t="shared" si="58"/>
        <v>1000000</v>
      </c>
      <c r="X104" s="80">
        <f t="shared" si="58"/>
        <v>1200000</v>
      </c>
      <c r="Y104" s="80">
        <f t="shared" si="58"/>
        <v>1300000</v>
      </c>
      <c r="Z104" s="80">
        <f t="shared" si="58"/>
        <v>1500000</v>
      </c>
      <c r="AA104" s="80">
        <f t="shared" si="58"/>
        <v>1700000</v>
      </c>
      <c r="AB104" s="80">
        <f t="shared" si="58"/>
        <v>1900000</v>
      </c>
      <c r="AC104" s="80">
        <f t="shared" si="58"/>
        <v>2200000</v>
      </c>
      <c r="AD104" s="80">
        <f t="shared" si="58"/>
        <v>2400000</v>
      </c>
      <c r="AE104" s="80">
        <f t="shared" si="58"/>
        <v>2700000</v>
      </c>
      <c r="AF104" s="80">
        <f t="shared" si="58"/>
        <v>2900000</v>
      </c>
      <c r="AG104" s="80">
        <f t="shared" si="58"/>
        <v>3200000</v>
      </c>
      <c r="AH104" s="80">
        <f t="shared" si="58"/>
        <v>3500000</v>
      </c>
      <c r="AI104" s="80">
        <f t="shared" si="58"/>
        <v>3900000</v>
      </c>
      <c r="AJ104" s="80">
        <f t="shared" si="58"/>
        <v>4200000</v>
      </c>
      <c r="AK104" s="80">
        <f t="shared" si="58"/>
        <v>4600000</v>
      </c>
      <c r="AL104" s="80">
        <f t="shared" si="58"/>
        <v>4900000</v>
      </c>
      <c r="AM104" s="80">
        <f t="shared" si="58"/>
        <v>5200000</v>
      </c>
      <c r="AN104" s="80">
        <f t="shared" si="58"/>
        <v>5700000</v>
      </c>
      <c r="AO104" s="80">
        <f t="shared" si="58"/>
        <v>6100000</v>
      </c>
      <c r="AP104" s="80">
        <f t="shared" si="58"/>
        <v>6500000</v>
      </c>
      <c r="AQ104" s="80">
        <f t="shared" si="58"/>
        <v>6900000</v>
      </c>
      <c r="AR104" s="407">
        <f t="shared" si="58"/>
        <v>7400000</v>
      </c>
    </row>
    <row r="105" spans="1:83" outlineLevel="1">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row>
    <row r="106" spans="1:83" outlineLevel="1">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row>
    <row r="107" spans="1:83" ht="13.5" outlineLevel="1" thickBot="1">
      <c r="A107" s="1" t="s">
        <v>0</v>
      </c>
      <c r="B107" s="422" t="s">
        <v>178</v>
      </c>
      <c r="C107" s="421"/>
      <c r="D107" s="421"/>
      <c r="E107" s="117"/>
      <c r="F107" s="117"/>
      <c r="G107" s="117"/>
      <c r="H107" s="117"/>
      <c r="I107" s="116">
        <f>I4</f>
        <v>43831</v>
      </c>
      <c r="J107" s="116">
        <f t="shared" ref="J107:AR107" si="59">EOMONTH(I107,1)</f>
        <v>43890</v>
      </c>
      <c r="K107" s="116">
        <f t="shared" si="59"/>
        <v>43921</v>
      </c>
      <c r="L107" s="116">
        <f t="shared" si="59"/>
        <v>43951</v>
      </c>
      <c r="M107" s="116">
        <f t="shared" si="59"/>
        <v>43982</v>
      </c>
      <c r="N107" s="116">
        <f t="shared" si="59"/>
        <v>44012</v>
      </c>
      <c r="O107" s="116">
        <f t="shared" si="59"/>
        <v>44043</v>
      </c>
      <c r="P107" s="116">
        <f t="shared" si="59"/>
        <v>44074</v>
      </c>
      <c r="Q107" s="116">
        <f t="shared" si="59"/>
        <v>44104</v>
      </c>
      <c r="R107" s="116">
        <f t="shared" si="59"/>
        <v>44135</v>
      </c>
      <c r="S107" s="116">
        <f t="shared" si="59"/>
        <v>44165</v>
      </c>
      <c r="T107" s="116">
        <f t="shared" si="59"/>
        <v>44196</v>
      </c>
      <c r="U107" s="116">
        <f t="shared" si="59"/>
        <v>44227</v>
      </c>
      <c r="V107" s="116">
        <f t="shared" si="59"/>
        <v>44255</v>
      </c>
      <c r="W107" s="116">
        <f t="shared" si="59"/>
        <v>44286</v>
      </c>
      <c r="X107" s="116">
        <f t="shared" si="59"/>
        <v>44316</v>
      </c>
      <c r="Y107" s="116">
        <f t="shared" si="59"/>
        <v>44347</v>
      </c>
      <c r="Z107" s="116">
        <f t="shared" si="59"/>
        <v>44377</v>
      </c>
      <c r="AA107" s="116">
        <f t="shared" si="59"/>
        <v>44408</v>
      </c>
      <c r="AB107" s="116">
        <f t="shared" si="59"/>
        <v>44439</v>
      </c>
      <c r="AC107" s="116">
        <f t="shared" si="59"/>
        <v>44469</v>
      </c>
      <c r="AD107" s="116">
        <f t="shared" si="59"/>
        <v>44500</v>
      </c>
      <c r="AE107" s="116">
        <f t="shared" si="59"/>
        <v>44530</v>
      </c>
      <c r="AF107" s="116">
        <f t="shared" si="59"/>
        <v>44561</v>
      </c>
      <c r="AG107" s="116">
        <f t="shared" si="59"/>
        <v>44592</v>
      </c>
      <c r="AH107" s="116">
        <f t="shared" si="59"/>
        <v>44620</v>
      </c>
      <c r="AI107" s="116">
        <f t="shared" si="59"/>
        <v>44651</v>
      </c>
      <c r="AJ107" s="116">
        <f t="shared" si="59"/>
        <v>44681</v>
      </c>
      <c r="AK107" s="116">
        <f t="shared" si="59"/>
        <v>44712</v>
      </c>
      <c r="AL107" s="116">
        <f t="shared" si="59"/>
        <v>44742</v>
      </c>
      <c r="AM107" s="116">
        <f t="shared" si="59"/>
        <v>44773</v>
      </c>
      <c r="AN107" s="116">
        <f t="shared" si="59"/>
        <v>44804</v>
      </c>
      <c r="AO107" s="116">
        <f t="shared" si="59"/>
        <v>44834</v>
      </c>
      <c r="AP107" s="116">
        <f t="shared" si="59"/>
        <v>44865</v>
      </c>
      <c r="AQ107" s="116">
        <f t="shared" si="59"/>
        <v>44895</v>
      </c>
      <c r="AR107" s="116">
        <f t="shared" si="59"/>
        <v>44926</v>
      </c>
    </row>
    <row r="108" spans="1:83" outlineLevel="1">
      <c r="AT108" s="195"/>
      <c r="AU108" s="195"/>
      <c r="AV108" s="195"/>
      <c r="AW108" s="195"/>
      <c r="AX108" s="195"/>
      <c r="AY108" s="195"/>
      <c r="AZ108" s="195"/>
      <c r="BA108" s="195"/>
      <c r="BB108" s="195"/>
      <c r="BC108" s="195"/>
      <c r="BD108" s="195"/>
      <c r="BE108" s="195"/>
    </row>
    <row r="109" spans="1:83" outlineLevel="1">
      <c r="B109" s="4" t="s">
        <v>176</v>
      </c>
      <c r="AT109" s="195"/>
      <c r="AU109" s="195"/>
      <c r="AV109" s="195"/>
      <c r="AW109" s="195"/>
      <c r="AX109" s="195"/>
      <c r="AY109" s="195"/>
      <c r="AZ109" s="195"/>
      <c r="BA109" s="195"/>
      <c r="BB109" s="195"/>
      <c r="BC109" s="195"/>
      <c r="BD109" s="195"/>
      <c r="BE109" s="195"/>
    </row>
    <row r="110" spans="1:83" outlineLevel="1">
      <c r="B110" s="415">
        <f t="shared" ref="B110:B145" si="60">B63</f>
        <v>43831</v>
      </c>
      <c r="I110" s="3">
        <f>$I$22</f>
        <v>0</v>
      </c>
      <c r="J110" s="420">
        <v>0</v>
      </c>
      <c r="K110" s="420">
        <v>0</v>
      </c>
      <c r="L110" s="195">
        <f>$I$110</f>
        <v>0</v>
      </c>
      <c r="M110" s="420">
        <v>0</v>
      </c>
      <c r="N110" s="420">
        <v>0</v>
      </c>
      <c r="O110" s="195">
        <f>$I$110</f>
        <v>0</v>
      </c>
      <c r="P110" s="420">
        <v>0</v>
      </c>
      <c r="Q110" s="420">
        <v>0</v>
      </c>
      <c r="R110" s="195">
        <f>$I$110</f>
        <v>0</v>
      </c>
      <c r="S110" s="420">
        <v>0</v>
      </c>
      <c r="T110" s="420">
        <v>0</v>
      </c>
      <c r="U110" s="195">
        <f>$I$110</f>
        <v>0</v>
      </c>
      <c r="V110" s="420">
        <v>0</v>
      </c>
      <c r="W110" s="420">
        <v>0</v>
      </c>
      <c r="X110" s="195">
        <f>$I$110</f>
        <v>0</v>
      </c>
      <c r="Y110" s="420">
        <v>0</v>
      </c>
      <c r="Z110" s="420">
        <v>0</v>
      </c>
      <c r="AA110" s="195">
        <f>$I$110</f>
        <v>0</v>
      </c>
      <c r="AB110" s="420">
        <v>0</v>
      </c>
      <c r="AC110" s="420">
        <v>0</v>
      </c>
      <c r="AD110" s="195">
        <f>$I$110</f>
        <v>0</v>
      </c>
      <c r="AE110" s="420">
        <v>0</v>
      </c>
      <c r="AF110" s="420">
        <v>0</v>
      </c>
      <c r="AG110" s="195">
        <f>$I$110</f>
        <v>0</v>
      </c>
      <c r="AH110" s="420">
        <v>0</v>
      </c>
      <c r="AI110" s="420">
        <v>0</v>
      </c>
      <c r="AJ110" s="195">
        <f>$I$110</f>
        <v>0</v>
      </c>
      <c r="AK110" s="420">
        <v>0</v>
      </c>
      <c r="AL110" s="420">
        <v>0</v>
      </c>
      <c r="AM110" s="195">
        <f>$I$110</f>
        <v>0</v>
      </c>
      <c r="AN110" s="420">
        <v>0</v>
      </c>
      <c r="AO110" s="420">
        <v>0</v>
      </c>
      <c r="AP110" s="195">
        <f>$I$110</f>
        <v>0</v>
      </c>
      <c r="AQ110" s="420">
        <v>0</v>
      </c>
      <c r="AR110" s="420">
        <v>0</v>
      </c>
      <c r="AT110" s="195"/>
      <c r="AU110" s="195"/>
      <c r="AV110" s="195"/>
      <c r="AW110" s="195"/>
      <c r="AX110" s="195"/>
      <c r="AY110" s="195"/>
      <c r="AZ110" s="195"/>
      <c r="BA110" s="195"/>
      <c r="BB110" s="195"/>
      <c r="BC110" s="195"/>
      <c r="BD110" s="195"/>
      <c r="BE110" s="195"/>
    </row>
    <row r="111" spans="1:83" outlineLevel="1">
      <c r="B111" s="415">
        <f t="shared" si="60"/>
        <v>43890</v>
      </c>
      <c r="J111" s="3">
        <f>$J$22</f>
        <v>0</v>
      </c>
      <c r="K111" s="420">
        <v>0</v>
      </c>
      <c r="L111" s="420">
        <v>0</v>
      </c>
      <c r="M111" s="195">
        <f>$J$111</f>
        <v>0</v>
      </c>
      <c r="N111" s="420">
        <v>0</v>
      </c>
      <c r="O111" s="420">
        <v>0</v>
      </c>
      <c r="P111" s="195">
        <f>$J$111</f>
        <v>0</v>
      </c>
      <c r="Q111" s="420">
        <v>0</v>
      </c>
      <c r="R111" s="420">
        <v>0</v>
      </c>
      <c r="S111" s="195">
        <f>$J$111</f>
        <v>0</v>
      </c>
      <c r="T111" s="420">
        <v>0</v>
      </c>
      <c r="U111" s="420">
        <v>0</v>
      </c>
      <c r="V111" s="195">
        <f>$J$111</f>
        <v>0</v>
      </c>
      <c r="W111" s="420">
        <v>0</v>
      </c>
      <c r="X111" s="420">
        <v>0</v>
      </c>
      <c r="Y111" s="195">
        <f>$J$111</f>
        <v>0</v>
      </c>
      <c r="Z111" s="420">
        <v>0</v>
      </c>
      <c r="AA111" s="420">
        <v>0</v>
      </c>
      <c r="AB111" s="195">
        <f>$J$111</f>
        <v>0</v>
      </c>
      <c r="AC111" s="420">
        <v>0</v>
      </c>
      <c r="AD111" s="420">
        <v>0</v>
      </c>
      <c r="AE111" s="195">
        <f>$J$111</f>
        <v>0</v>
      </c>
      <c r="AF111" s="420">
        <v>0</v>
      </c>
      <c r="AG111" s="420">
        <v>0</v>
      </c>
      <c r="AH111" s="195">
        <f>$J$111</f>
        <v>0</v>
      </c>
      <c r="AI111" s="420">
        <v>0</v>
      </c>
      <c r="AJ111" s="420">
        <v>0</v>
      </c>
      <c r="AK111" s="195">
        <f>$J$111</f>
        <v>0</v>
      </c>
      <c r="AL111" s="420">
        <v>0</v>
      </c>
      <c r="AM111" s="420">
        <v>0</v>
      </c>
      <c r="AN111" s="195">
        <f>$J$111</f>
        <v>0</v>
      </c>
      <c r="AO111" s="420">
        <v>0</v>
      </c>
      <c r="AP111" s="420">
        <v>0</v>
      </c>
      <c r="AQ111" s="195">
        <f>$J$111</f>
        <v>0</v>
      </c>
      <c r="AR111" s="420">
        <v>0</v>
      </c>
      <c r="AS111" s="195"/>
      <c r="AT111" s="195"/>
      <c r="AU111" s="195"/>
      <c r="AV111" s="195"/>
      <c r="AW111" s="195"/>
      <c r="AX111" s="195"/>
      <c r="AY111" s="195"/>
      <c r="AZ111" s="195"/>
      <c r="BA111" s="195"/>
      <c r="BB111" s="195"/>
      <c r="BC111" s="195"/>
      <c r="BD111" s="195"/>
      <c r="BE111" s="195"/>
      <c r="BF111" s="195"/>
      <c r="BG111" s="195"/>
      <c r="BH111" s="195"/>
      <c r="BI111" s="195"/>
    </row>
    <row r="112" spans="1:83" outlineLevel="1">
      <c r="B112" s="415">
        <f t="shared" si="60"/>
        <v>43921</v>
      </c>
      <c r="K112" s="3">
        <f>$K$22</f>
        <v>1</v>
      </c>
      <c r="L112" s="420">
        <v>0</v>
      </c>
      <c r="M112" s="420">
        <v>0</v>
      </c>
      <c r="N112" s="195">
        <f>$K$112</f>
        <v>1</v>
      </c>
      <c r="O112" s="420">
        <v>0</v>
      </c>
      <c r="P112" s="420">
        <v>0</v>
      </c>
      <c r="Q112" s="195">
        <f>$K$112</f>
        <v>1</v>
      </c>
      <c r="R112" s="420">
        <v>0</v>
      </c>
      <c r="S112" s="420">
        <v>0</v>
      </c>
      <c r="T112" s="195">
        <f>$K$112</f>
        <v>1</v>
      </c>
      <c r="U112" s="420">
        <v>0</v>
      </c>
      <c r="V112" s="420">
        <v>0</v>
      </c>
      <c r="W112" s="195">
        <f>$K$112</f>
        <v>1</v>
      </c>
      <c r="X112" s="420">
        <v>0</v>
      </c>
      <c r="Y112" s="420">
        <v>0</v>
      </c>
      <c r="Z112" s="195">
        <f>$K$112</f>
        <v>1</v>
      </c>
      <c r="AA112" s="420">
        <v>0</v>
      </c>
      <c r="AB112" s="420">
        <v>0</v>
      </c>
      <c r="AC112" s="195">
        <f>$K$112</f>
        <v>1</v>
      </c>
      <c r="AD112" s="420">
        <v>0</v>
      </c>
      <c r="AE112" s="420">
        <v>0</v>
      </c>
      <c r="AF112" s="195">
        <f>$K$112</f>
        <v>1</v>
      </c>
      <c r="AG112" s="420">
        <v>0</v>
      </c>
      <c r="AH112" s="420">
        <v>0</v>
      </c>
      <c r="AI112" s="195">
        <f>$K$112</f>
        <v>1</v>
      </c>
      <c r="AJ112" s="420">
        <v>0</v>
      </c>
      <c r="AK112" s="420">
        <v>0</v>
      </c>
      <c r="AL112" s="195">
        <f>$K$112</f>
        <v>1</v>
      </c>
      <c r="AM112" s="420">
        <v>0</v>
      </c>
      <c r="AN112" s="420">
        <v>0</v>
      </c>
      <c r="AO112" s="195">
        <f>$K$112</f>
        <v>1</v>
      </c>
      <c r="AP112" s="420">
        <v>0</v>
      </c>
      <c r="AQ112" s="420">
        <v>0</v>
      </c>
      <c r="AR112" s="195">
        <f>$K$112</f>
        <v>1</v>
      </c>
      <c r="AS112" s="195"/>
      <c r="AT112" s="195"/>
      <c r="AU112" s="195"/>
      <c r="AV112" s="195"/>
      <c r="AW112" s="195"/>
      <c r="AX112" s="195"/>
      <c r="AY112" s="195"/>
      <c r="AZ112" s="195"/>
      <c r="BA112" s="195"/>
      <c r="BB112" s="195"/>
      <c r="BC112" s="195"/>
      <c r="BD112" s="195"/>
      <c r="BE112" s="195"/>
      <c r="BF112" s="195"/>
      <c r="BG112" s="195"/>
      <c r="BH112" s="195"/>
      <c r="BI112" s="195"/>
      <c r="BJ112" s="195"/>
    </row>
    <row r="113" spans="2:78" outlineLevel="1">
      <c r="B113" s="415">
        <f t="shared" si="60"/>
        <v>43951</v>
      </c>
      <c r="L113" s="3">
        <f>$L$22</f>
        <v>0</v>
      </c>
      <c r="M113" s="420">
        <v>0</v>
      </c>
      <c r="N113" s="420">
        <v>0</v>
      </c>
      <c r="O113" s="3">
        <f>$L$22</f>
        <v>0</v>
      </c>
      <c r="P113" s="420">
        <v>0</v>
      </c>
      <c r="Q113" s="420">
        <v>0</v>
      </c>
      <c r="R113" s="3">
        <f>$L$22</f>
        <v>0</v>
      </c>
      <c r="S113" s="420">
        <v>0</v>
      </c>
      <c r="T113" s="420">
        <v>0</v>
      </c>
      <c r="U113" s="3">
        <f>$L$22</f>
        <v>0</v>
      </c>
      <c r="V113" s="420">
        <v>0</v>
      </c>
      <c r="W113" s="420">
        <v>0</v>
      </c>
      <c r="X113" s="3">
        <f>$L$22</f>
        <v>0</v>
      </c>
      <c r="Y113" s="420">
        <v>0</v>
      </c>
      <c r="Z113" s="420">
        <v>0</v>
      </c>
      <c r="AA113" s="3">
        <f>$L$22</f>
        <v>0</v>
      </c>
      <c r="AB113" s="420">
        <v>0</v>
      </c>
      <c r="AC113" s="420">
        <v>0</v>
      </c>
      <c r="AD113" s="3">
        <f>$L$22</f>
        <v>0</v>
      </c>
      <c r="AE113" s="420">
        <v>0</v>
      </c>
      <c r="AF113" s="420">
        <v>0</v>
      </c>
      <c r="AG113" s="3">
        <f>$L$22</f>
        <v>0</v>
      </c>
      <c r="AH113" s="420">
        <v>0</v>
      </c>
      <c r="AI113" s="420">
        <v>0</v>
      </c>
      <c r="AJ113" s="3">
        <f>$L$22</f>
        <v>0</v>
      </c>
      <c r="AK113" s="420">
        <v>0</v>
      </c>
      <c r="AL113" s="420">
        <v>0</v>
      </c>
      <c r="AM113" s="3">
        <f>$L$22</f>
        <v>0</v>
      </c>
      <c r="AN113" s="420">
        <v>0</v>
      </c>
      <c r="AO113" s="420">
        <v>0</v>
      </c>
      <c r="AP113" s="3">
        <f>$L$22</f>
        <v>0</v>
      </c>
      <c r="AQ113" s="420">
        <v>0</v>
      </c>
      <c r="AR113" s="420">
        <v>0</v>
      </c>
      <c r="AS113" s="195"/>
      <c r="AT113" s="195"/>
      <c r="AU113" s="195"/>
      <c r="AV113" s="195"/>
      <c r="AW113" s="195"/>
      <c r="AX113" s="195"/>
      <c r="AY113" s="195"/>
      <c r="AZ113" s="195"/>
      <c r="BA113" s="195"/>
      <c r="BB113" s="195"/>
      <c r="BC113" s="195"/>
      <c r="BD113" s="195"/>
      <c r="BE113" s="195"/>
      <c r="BF113" s="195"/>
      <c r="BG113" s="195"/>
      <c r="BH113" s="195"/>
      <c r="BI113" s="195"/>
      <c r="BJ113" s="195"/>
      <c r="BK113" s="195"/>
    </row>
    <row r="114" spans="2:78" outlineLevel="1">
      <c r="B114" s="415">
        <f t="shared" si="60"/>
        <v>43982</v>
      </c>
      <c r="M114" s="3">
        <f>$M$22</f>
        <v>1</v>
      </c>
      <c r="N114" s="420">
        <v>0</v>
      </c>
      <c r="O114" s="420">
        <v>0</v>
      </c>
      <c r="P114" s="3">
        <f>$M$22</f>
        <v>1</v>
      </c>
      <c r="Q114" s="420">
        <v>0</v>
      </c>
      <c r="R114" s="420">
        <v>0</v>
      </c>
      <c r="S114" s="3">
        <f>$M$22</f>
        <v>1</v>
      </c>
      <c r="T114" s="420">
        <v>0</v>
      </c>
      <c r="U114" s="420">
        <v>0</v>
      </c>
      <c r="V114" s="3">
        <f>$M$22</f>
        <v>1</v>
      </c>
      <c r="W114" s="420">
        <v>0</v>
      </c>
      <c r="X114" s="420">
        <v>0</v>
      </c>
      <c r="Y114" s="3">
        <f>$M$22</f>
        <v>1</v>
      </c>
      <c r="Z114" s="420">
        <v>0</v>
      </c>
      <c r="AA114" s="420">
        <v>0</v>
      </c>
      <c r="AB114" s="3">
        <f>$M$22</f>
        <v>1</v>
      </c>
      <c r="AC114" s="420">
        <v>0</v>
      </c>
      <c r="AD114" s="420">
        <v>0</v>
      </c>
      <c r="AE114" s="3">
        <f>$M$22</f>
        <v>1</v>
      </c>
      <c r="AF114" s="420">
        <v>0</v>
      </c>
      <c r="AG114" s="420">
        <v>0</v>
      </c>
      <c r="AH114" s="3">
        <f>$M$22</f>
        <v>1</v>
      </c>
      <c r="AI114" s="420">
        <v>0</v>
      </c>
      <c r="AJ114" s="420">
        <v>0</v>
      </c>
      <c r="AK114" s="3">
        <f>$M$22</f>
        <v>1</v>
      </c>
      <c r="AL114" s="420">
        <v>0</v>
      </c>
      <c r="AM114" s="420">
        <v>0</v>
      </c>
      <c r="AN114" s="3">
        <f>$M$22</f>
        <v>1</v>
      </c>
      <c r="AO114" s="420">
        <v>0</v>
      </c>
      <c r="AP114" s="420">
        <v>0</v>
      </c>
      <c r="AQ114" s="3">
        <f>$M$22</f>
        <v>1</v>
      </c>
      <c r="AR114" s="420">
        <v>0</v>
      </c>
      <c r="AS114" s="195"/>
      <c r="AT114" s="195"/>
      <c r="AU114" s="195"/>
      <c r="AV114" s="195"/>
      <c r="AW114" s="195"/>
      <c r="AX114" s="195"/>
      <c r="AY114" s="195"/>
      <c r="AZ114" s="195"/>
      <c r="BA114" s="195"/>
      <c r="BB114" s="195"/>
      <c r="BC114" s="195"/>
      <c r="BD114" s="195"/>
      <c r="BE114" s="195"/>
      <c r="BF114" s="195"/>
      <c r="BG114" s="195"/>
      <c r="BH114" s="195"/>
      <c r="BI114" s="195"/>
      <c r="BJ114" s="195"/>
      <c r="BK114" s="195"/>
      <c r="BL114" s="195"/>
    </row>
    <row r="115" spans="2:78" outlineLevel="1">
      <c r="B115" s="415">
        <f t="shared" si="60"/>
        <v>44012</v>
      </c>
      <c r="N115" s="3">
        <f>$N$22</f>
        <v>0</v>
      </c>
      <c r="O115" s="420">
        <v>0</v>
      </c>
      <c r="P115" s="420">
        <v>0</v>
      </c>
      <c r="Q115" s="3">
        <f>$N$22</f>
        <v>0</v>
      </c>
      <c r="R115" s="420">
        <v>0</v>
      </c>
      <c r="S115" s="420">
        <v>0</v>
      </c>
      <c r="T115" s="3">
        <f>$N$22</f>
        <v>0</v>
      </c>
      <c r="U115" s="420">
        <v>0</v>
      </c>
      <c r="V115" s="420">
        <v>0</v>
      </c>
      <c r="W115" s="3">
        <f>$N$22</f>
        <v>0</v>
      </c>
      <c r="X115" s="420">
        <v>0</v>
      </c>
      <c r="Y115" s="420">
        <v>0</v>
      </c>
      <c r="Z115" s="3">
        <f>$N$22</f>
        <v>0</v>
      </c>
      <c r="AA115" s="420">
        <v>0</v>
      </c>
      <c r="AB115" s="420">
        <v>0</v>
      </c>
      <c r="AC115" s="3">
        <f>$N$22</f>
        <v>0</v>
      </c>
      <c r="AD115" s="420">
        <v>0</v>
      </c>
      <c r="AE115" s="420">
        <v>0</v>
      </c>
      <c r="AF115" s="3">
        <f>$N$22</f>
        <v>0</v>
      </c>
      <c r="AG115" s="420">
        <v>0</v>
      </c>
      <c r="AH115" s="420">
        <v>0</v>
      </c>
      <c r="AI115" s="3">
        <f>$N$22</f>
        <v>0</v>
      </c>
      <c r="AJ115" s="420">
        <v>0</v>
      </c>
      <c r="AK115" s="420">
        <v>0</v>
      </c>
      <c r="AL115" s="3">
        <f>$N$22</f>
        <v>0</v>
      </c>
      <c r="AM115" s="420">
        <v>0</v>
      </c>
      <c r="AN115" s="420">
        <v>0</v>
      </c>
      <c r="AO115" s="3">
        <f>$N$22</f>
        <v>0</v>
      </c>
      <c r="AP115" s="420">
        <v>0</v>
      </c>
      <c r="AQ115" s="420">
        <v>0</v>
      </c>
      <c r="AR115" s="3">
        <f>$N$22</f>
        <v>0</v>
      </c>
      <c r="AS115" s="195"/>
      <c r="AT115" s="195"/>
      <c r="AU115" s="195"/>
      <c r="AV115" s="195"/>
      <c r="AW115" s="195"/>
      <c r="AX115" s="195"/>
      <c r="AY115" s="195"/>
      <c r="AZ115" s="195"/>
      <c r="BA115" s="195"/>
      <c r="BB115" s="195"/>
      <c r="BC115" s="195"/>
      <c r="BD115" s="195"/>
      <c r="BE115" s="195"/>
      <c r="BF115" s="195"/>
      <c r="BG115" s="195"/>
      <c r="BH115" s="195"/>
      <c r="BI115" s="195"/>
      <c r="BJ115" s="195"/>
      <c r="BK115" s="195"/>
      <c r="BL115" s="195"/>
      <c r="BM115" s="195"/>
    </row>
    <row r="116" spans="2:78" outlineLevel="1">
      <c r="B116" s="415">
        <f t="shared" si="60"/>
        <v>44043</v>
      </c>
      <c r="O116" s="3">
        <f>$O$22</f>
        <v>1</v>
      </c>
      <c r="P116" s="420">
        <v>0</v>
      </c>
      <c r="Q116" s="420">
        <v>0</v>
      </c>
      <c r="R116" s="3">
        <f>$O$22</f>
        <v>1</v>
      </c>
      <c r="S116" s="420">
        <v>0</v>
      </c>
      <c r="T116" s="420">
        <v>0</v>
      </c>
      <c r="U116" s="3">
        <f>$O$22</f>
        <v>1</v>
      </c>
      <c r="V116" s="420">
        <v>0</v>
      </c>
      <c r="W116" s="420">
        <v>0</v>
      </c>
      <c r="X116" s="3">
        <f>$O$22</f>
        <v>1</v>
      </c>
      <c r="Y116" s="420">
        <v>0</v>
      </c>
      <c r="Z116" s="420">
        <v>0</v>
      </c>
      <c r="AA116" s="3">
        <f>$O$22</f>
        <v>1</v>
      </c>
      <c r="AB116" s="420">
        <v>0</v>
      </c>
      <c r="AC116" s="420">
        <v>0</v>
      </c>
      <c r="AD116" s="3">
        <f>$O$22</f>
        <v>1</v>
      </c>
      <c r="AE116" s="420">
        <v>0</v>
      </c>
      <c r="AF116" s="420">
        <v>0</v>
      </c>
      <c r="AG116" s="3">
        <f>$O$22</f>
        <v>1</v>
      </c>
      <c r="AH116" s="420">
        <v>0</v>
      </c>
      <c r="AI116" s="420">
        <v>0</v>
      </c>
      <c r="AJ116" s="3">
        <f>$O$22</f>
        <v>1</v>
      </c>
      <c r="AK116" s="420">
        <v>0</v>
      </c>
      <c r="AL116" s="420">
        <v>0</v>
      </c>
      <c r="AM116" s="3">
        <f>$O$22</f>
        <v>1</v>
      </c>
      <c r="AN116" s="420">
        <v>0</v>
      </c>
      <c r="AO116" s="420">
        <v>0</v>
      </c>
      <c r="AP116" s="3">
        <f>$O$22</f>
        <v>1</v>
      </c>
      <c r="AQ116" s="420">
        <v>0</v>
      </c>
      <c r="AR116" s="420">
        <v>0</v>
      </c>
      <c r="AS116" s="195"/>
      <c r="AT116" s="195"/>
      <c r="AU116" s="195"/>
      <c r="AV116" s="195"/>
      <c r="AW116" s="195"/>
      <c r="AX116" s="195"/>
      <c r="AY116" s="195"/>
      <c r="AZ116" s="195"/>
      <c r="BA116" s="195"/>
      <c r="BB116" s="195"/>
      <c r="BC116" s="195"/>
      <c r="BD116" s="195"/>
      <c r="BE116" s="195"/>
      <c r="BF116" s="195"/>
      <c r="BG116" s="195"/>
      <c r="BH116" s="195"/>
      <c r="BI116" s="195"/>
      <c r="BJ116" s="195"/>
      <c r="BK116" s="195"/>
      <c r="BL116" s="195"/>
      <c r="BM116" s="195"/>
      <c r="BN116" s="195"/>
    </row>
    <row r="117" spans="2:78" outlineLevel="1">
      <c r="B117" s="415">
        <f t="shared" si="60"/>
        <v>44074</v>
      </c>
      <c r="P117" s="3">
        <f>$P$22</f>
        <v>0</v>
      </c>
      <c r="Q117" s="420">
        <v>0</v>
      </c>
      <c r="R117" s="420">
        <v>0</v>
      </c>
      <c r="S117" s="3">
        <f>$P$22</f>
        <v>0</v>
      </c>
      <c r="T117" s="420">
        <v>0</v>
      </c>
      <c r="U117" s="420">
        <v>0</v>
      </c>
      <c r="V117" s="3">
        <f>$P$22</f>
        <v>0</v>
      </c>
      <c r="W117" s="420">
        <v>0</v>
      </c>
      <c r="X117" s="420">
        <v>0</v>
      </c>
      <c r="Y117" s="3">
        <f>$P$22</f>
        <v>0</v>
      </c>
      <c r="Z117" s="420">
        <v>0</v>
      </c>
      <c r="AA117" s="420">
        <v>0</v>
      </c>
      <c r="AB117" s="3">
        <f>$P$22</f>
        <v>0</v>
      </c>
      <c r="AC117" s="420">
        <v>0</v>
      </c>
      <c r="AD117" s="420">
        <v>0</v>
      </c>
      <c r="AE117" s="3">
        <f>$P$22</f>
        <v>0</v>
      </c>
      <c r="AF117" s="420">
        <v>0</v>
      </c>
      <c r="AG117" s="420">
        <v>0</v>
      </c>
      <c r="AH117" s="3">
        <f>$P$22</f>
        <v>0</v>
      </c>
      <c r="AI117" s="420">
        <v>0</v>
      </c>
      <c r="AJ117" s="420">
        <v>0</v>
      </c>
      <c r="AK117" s="3">
        <f>$P$22</f>
        <v>0</v>
      </c>
      <c r="AL117" s="420">
        <v>0</v>
      </c>
      <c r="AM117" s="420">
        <v>0</v>
      </c>
      <c r="AN117" s="3">
        <f>$P$22</f>
        <v>0</v>
      </c>
      <c r="AO117" s="420">
        <v>0</v>
      </c>
      <c r="AP117" s="420">
        <v>0</v>
      </c>
      <c r="AQ117" s="3">
        <f>$P$22</f>
        <v>0</v>
      </c>
      <c r="AR117" s="420">
        <v>0</v>
      </c>
      <c r="AS117" s="195"/>
      <c r="AT117" s="195"/>
      <c r="AU117" s="195"/>
      <c r="AV117" s="195"/>
      <c r="AW117" s="195"/>
      <c r="AX117" s="195"/>
      <c r="AY117" s="195"/>
      <c r="AZ117" s="195"/>
      <c r="BA117" s="195"/>
      <c r="BB117" s="195"/>
      <c r="BC117" s="195"/>
      <c r="BD117" s="195"/>
      <c r="BE117" s="195"/>
      <c r="BF117" s="195"/>
      <c r="BG117" s="195"/>
      <c r="BH117" s="195"/>
      <c r="BI117" s="195"/>
      <c r="BJ117" s="195"/>
      <c r="BK117" s="195"/>
      <c r="BL117" s="195"/>
      <c r="BM117" s="195"/>
      <c r="BN117" s="195"/>
      <c r="BO117" s="195"/>
    </row>
    <row r="118" spans="2:78" outlineLevel="1">
      <c r="B118" s="415">
        <f t="shared" si="60"/>
        <v>44104</v>
      </c>
      <c r="Q118" s="3">
        <f>$Q$22</f>
        <v>0</v>
      </c>
      <c r="R118" s="420">
        <v>0</v>
      </c>
      <c r="S118" s="420">
        <v>0</v>
      </c>
      <c r="T118" s="3">
        <f>$Q$22</f>
        <v>0</v>
      </c>
      <c r="U118" s="420">
        <v>0</v>
      </c>
      <c r="V118" s="420">
        <v>0</v>
      </c>
      <c r="W118" s="3">
        <f>$Q$22</f>
        <v>0</v>
      </c>
      <c r="X118" s="420">
        <v>0</v>
      </c>
      <c r="Y118" s="420">
        <v>0</v>
      </c>
      <c r="Z118" s="3">
        <f>$Q$22</f>
        <v>0</v>
      </c>
      <c r="AA118" s="420">
        <v>0</v>
      </c>
      <c r="AB118" s="420">
        <v>0</v>
      </c>
      <c r="AC118" s="3">
        <f>$Q$22</f>
        <v>0</v>
      </c>
      <c r="AD118" s="420">
        <v>0</v>
      </c>
      <c r="AE118" s="420">
        <v>0</v>
      </c>
      <c r="AF118" s="3">
        <f>$Q$22</f>
        <v>0</v>
      </c>
      <c r="AG118" s="420">
        <v>0</v>
      </c>
      <c r="AH118" s="420">
        <v>0</v>
      </c>
      <c r="AI118" s="3">
        <f>$Q$22</f>
        <v>0</v>
      </c>
      <c r="AJ118" s="420">
        <v>0</v>
      </c>
      <c r="AK118" s="420">
        <v>0</v>
      </c>
      <c r="AL118" s="3">
        <f>$Q$22</f>
        <v>0</v>
      </c>
      <c r="AM118" s="420">
        <v>0</v>
      </c>
      <c r="AN118" s="420">
        <v>0</v>
      </c>
      <c r="AO118" s="3">
        <f>$Q$22</f>
        <v>0</v>
      </c>
      <c r="AP118" s="420">
        <v>0</v>
      </c>
      <c r="AQ118" s="420">
        <v>0</v>
      </c>
      <c r="AR118" s="3">
        <f>$Q$22</f>
        <v>0</v>
      </c>
      <c r="AS118" s="195"/>
      <c r="AT118" s="195"/>
      <c r="AU118" s="195"/>
      <c r="AV118" s="195"/>
      <c r="AW118" s="195"/>
      <c r="AX118" s="195"/>
      <c r="AY118" s="195"/>
      <c r="AZ118" s="195"/>
      <c r="BA118" s="195"/>
      <c r="BB118" s="195"/>
      <c r="BC118" s="195"/>
      <c r="BD118" s="195"/>
      <c r="BE118" s="195"/>
      <c r="BF118" s="195"/>
      <c r="BG118" s="195"/>
      <c r="BH118" s="195"/>
      <c r="BI118" s="195"/>
      <c r="BJ118" s="195"/>
      <c r="BK118" s="195"/>
      <c r="BL118" s="195"/>
      <c r="BM118" s="195"/>
      <c r="BN118" s="195"/>
      <c r="BO118" s="195"/>
      <c r="BP118" s="195"/>
    </row>
    <row r="119" spans="2:78" outlineLevel="1">
      <c r="B119" s="415">
        <f t="shared" si="60"/>
        <v>44135</v>
      </c>
      <c r="R119" s="3">
        <f>$R$22</f>
        <v>2</v>
      </c>
      <c r="S119" s="420">
        <v>0</v>
      </c>
      <c r="T119" s="420">
        <v>0</v>
      </c>
      <c r="U119" s="3">
        <f>$R$22</f>
        <v>2</v>
      </c>
      <c r="V119" s="420">
        <v>0</v>
      </c>
      <c r="W119" s="420">
        <v>0</v>
      </c>
      <c r="X119" s="3">
        <f>$R$22</f>
        <v>2</v>
      </c>
      <c r="Y119" s="420">
        <v>0</v>
      </c>
      <c r="Z119" s="420">
        <v>0</v>
      </c>
      <c r="AA119" s="3">
        <f>$R$22</f>
        <v>2</v>
      </c>
      <c r="AB119" s="420">
        <v>0</v>
      </c>
      <c r="AC119" s="420">
        <v>0</v>
      </c>
      <c r="AD119" s="3">
        <f>$R$22</f>
        <v>2</v>
      </c>
      <c r="AE119" s="420">
        <v>0</v>
      </c>
      <c r="AF119" s="420">
        <v>0</v>
      </c>
      <c r="AG119" s="3">
        <f>$R$22</f>
        <v>2</v>
      </c>
      <c r="AH119" s="420">
        <v>0</v>
      </c>
      <c r="AI119" s="420">
        <v>0</v>
      </c>
      <c r="AJ119" s="3">
        <f>$R$22</f>
        <v>2</v>
      </c>
      <c r="AK119" s="420">
        <v>0</v>
      </c>
      <c r="AL119" s="420">
        <v>0</v>
      </c>
      <c r="AM119" s="3">
        <f>$R$22</f>
        <v>2</v>
      </c>
      <c r="AN119" s="420">
        <v>0</v>
      </c>
      <c r="AO119" s="420">
        <v>0</v>
      </c>
      <c r="AP119" s="3">
        <f>$R$22</f>
        <v>2</v>
      </c>
      <c r="AQ119" s="420">
        <v>0</v>
      </c>
      <c r="AR119" s="420">
        <v>0</v>
      </c>
      <c r="AS119" s="195"/>
      <c r="AT119" s="195"/>
      <c r="AU119" s="195"/>
      <c r="AV119" s="195"/>
      <c r="AW119" s="195"/>
      <c r="AX119" s="195"/>
      <c r="AY119" s="195"/>
      <c r="AZ119" s="195"/>
      <c r="BA119" s="195"/>
      <c r="BB119" s="195"/>
      <c r="BC119" s="195"/>
      <c r="BD119" s="195"/>
      <c r="BE119" s="195"/>
      <c r="BF119" s="195"/>
      <c r="BG119" s="195"/>
      <c r="BH119" s="195"/>
      <c r="BI119" s="195"/>
      <c r="BJ119" s="195"/>
      <c r="BK119" s="195"/>
      <c r="BL119" s="195"/>
      <c r="BM119" s="195"/>
      <c r="BN119" s="195"/>
      <c r="BO119" s="195"/>
      <c r="BP119" s="195"/>
      <c r="BQ119" s="195"/>
    </row>
    <row r="120" spans="2:78" outlineLevel="1">
      <c r="B120" s="415">
        <f t="shared" si="60"/>
        <v>44165</v>
      </c>
      <c r="S120" s="3">
        <f>$S$22</f>
        <v>2</v>
      </c>
      <c r="T120" s="420">
        <v>0</v>
      </c>
      <c r="U120" s="420">
        <v>0</v>
      </c>
      <c r="V120" s="3">
        <f>$S$22</f>
        <v>2</v>
      </c>
      <c r="W120" s="420">
        <v>0</v>
      </c>
      <c r="X120" s="420">
        <v>0</v>
      </c>
      <c r="Y120" s="3">
        <f>$S$22</f>
        <v>2</v>
      </c>
      <c r="Z120" s="420">
        <v>0</v>
      </c>
      <c r="AA120" s="420">
        <v>0</v>
      </c>
      <c r="AB120" s="3">
        <f>$S$22</f>
        <v>2</v>
      </c>
      <c r="AC120" s="420">
        <v>0</v>
      </c>
      <c r="AD120" s="420">
        <v>0</v>
      </c>
      <c r="AE120" s="3">
        <f>$S$22</f>
        <v>2</v>
      </c>
      <c r="AF120" s="420">
        <v>0</v>
      </c>
      <c r="AG120" s="420">
        <v>0</v>
      </c>
      <c r="AH120" s="3">
        <f>$S$22</f>
        <v>2</v>
      </c>
      <c r="AI120" s="420">
        <v>0</v>
      </c>
      <c r="AJ120" s="420">
        <v>0</v>
      </c>
      <c r="AK120" s="3">
        <f>$S$22</f>
        <v>2</v>
      </c>
      <c r="AL120" s="420">
        <v>0</v>
      </c>
      <c r="AM120" s="420">
        <v>0</v>
      </c>
      <c r="AN120" s="3">
        <f>$S$22</f>
        <v>2</v>
      </c>
      <c r="AO120" s="420">
        <v>0</v>
      </c>
      <c r="AP120" s="420">
        <v>0</v>
      </c>
      <c r="AQ120" s="3">
        <f>$S$22</f>
        <v>2</v>
      </c>
      <c r="AR120" s="420">
        <v>0</v>
      </c>
      <c r="AS120" s="195"/>
      <c r="AT120" s="195"/>
      <c r="AU120" s="195"/>
      <c r="AV120" s="195"/>
      <c r="AW120" s="195"/>
      <c r="AX120" s="195"/>
      <c r="AY120" s="195"/>
      <c r="AZ120" s="195"/>
      <c r="BA120" s="195"/>
      <c r="BB120" s="195"/>
      <c r="BC120" s="195"/>
      <c r="BD120" s="195"/>
      <c r="BE120" s="195"/>
      <c r="BF120" s="195"/>
      <c r="BG120" s="195"/>
      <c r="BH120" s="195"/>
      <c r="BI120" s="195"/>
      <c r="BJ120" s="195"/>
      <c r="BK120" s="195"/>
      <c r="BL120" s="195"/>
      <c r="BM120" s="195"/>
      <c r="BN120" s="195"/>
      <c r="BO120" s="195"/>
      <c r="BP120" s="195"/>
      <c r="BQ120" s="195"/>
      <c r="BR120" s="195"/>
    </row>
    <row r="121" spans="2:78" outlineLevel="1">
      <c r="B121" s="415">
        <f t="shared" si="60"/>
        <v>44196</v>
      </c>
      <c r="T121" s="3">
        <f>$T$22</f>
        <v>0</v>
      </c>
      <c r="U121" s="420">
        <v>0</v>
      </c>
      <c r="V121" s="420">
        <v>0</v>
      </c>
      <c r="W121" s="3">
        <f>$T$22</f>
        <v>0</v>
      </c>
      <c r="X121" s="420">
        <v>0</v>
      </c>
      <c r="Y121" s="420">
        <v>0</v>
      </c>
      <c r="Z121" s="3">
        <f>$T$22</f>
        <v>0</v>
      </c>
      <c r="AA121" s="420">
        <v>0</v>
      </c>
      <c r="AB121" s="420">
        <v>0</v>
      </c>
      <c r="AC121" s="3">
        <f>$T$22</f>
        <v>0</v>
      </c>
      <c r="AD121" s="420">
        <v>0</v>
      </c>
      <c r="AE121" s="420">
        <v>0</v>
      </c>
      <c r="AF121" s="3">
        <f>$T$22</f>
        <v>0</v>
      </c>
      <c r="AG121" s="420">
        <v>0</v>
      </c>
      <c r="AH121" s="420">
        <v>0</v>
      </c>
      <c r="AI121" s="3">
        <f>$T$22</f>
        <v>0</v>
      </c>
      <c r="AJ121" s="420">
        <v>0</v>
      </c>
      <c r="AK121" s="420">
        <v>0</v>
      </c>
      <c r="AL121" s="3">
        <f>$T$22</f>
        <v>0</v>
      </c>
      <c r="AM121" s="420">
        <v>0</v>
      </c>
      <c r="AN121" s="420">
        <v>0</v>
      </c>
      <c r="AO121" s="3">
        <f>$T$22</f>
        <v>0</v>
      </c>
      <c r="AP121" s="420">
        <v>0</v>
      </c>
      <c r="AQ121" s="420">
        <v>0</v>
      </c>
      <c r="AR121" s="3">
        <f>$T$22</f>
        <v>0</v>
      </c>
      <c r="AS121" s="195"/>
      <c r="AT121" s="195"/>
      <c r="AU121" s="195"/>
      <c r="AV121" s="195"/>
      <c r="AW121" s="195"/>
      <c r="AX121" s="195"/>
      <c r="AY121" s="195"/>
      <c r="AZ121" s="195"/>
      <c r="BA121" s="195"/>
      <c r="BB121" s="195"/>
      <c r="BC121" s="195"/>
      <c r="BD121" s="195"/>
      <c r="BE121" s="195"/>
      <c r="BF121" s="195"/>
      <c r="BG121" s="195"/>
      <c r="BH121" s="195"/>
      <c r="BI121" s="195"/>
      <c r="BJ121" s="195"/>
      <c r="BK121" s="195"/>
      <c r="BL121" s="195"/>
      <c r="BM121" s="195"/>
      <c r="BN121" s="195"/>
      <c r="BO121" s="195"/>
      <c r="BP121" s="195"/>
      <c r="BQ121" s="195"/>
      <c r="BR121" s="195"/>
      <c r="BS121" s="195"/>
    </row>
    <row r="122" spans="2:78" outlineLevel="1">
      <c r="B122" s="415">
        <f t="shared" si="60"/>
        <v>44227</v>
      </c>
      <c r="U122" s="195">
        <f>$U$22</f>
        <v>2</v>
      </c>
      <c r="V122" s="420">
        <v>0</v>
      </c>
      <c r="W122" s="420">
        <v>0</v>
      </c>
      <c r="X122" s="3">
        <f>$U$22</f>
        <v>2</v>
      </c>
      <c r="Y122" s="420">
        <v>0</v>
      </c>
      <c r="Z122" s="420">
        <v>0</v>
      </c>
      <c r="AA122" s="3">
        <f>$U$22</f>
        <v>2</v>
      </c>
      <c r="AB122" s="420">
        <v>0</v>
      </c>
      <c r="AC122" s="420">
        <v>0</v>
      </c>
      <c r="AD122" s="3">
        <f>$U$22</f>
        <v>2</v>
      </c>
      <c r="AE122" s="420">
        <v>0</v>
      </c>
      <c r="AF122" s="420">
        <v>0</v>
      </c>
      <c r="AG122" s="3">
        <f>$U$22</f>
        <v>2</v>
      </c>
      <c r="AH122" s="420">
        <v>0</v>
      </c>
      <c r="AI122" s="420">
        <v>0</v>
      </c>
      <c r="AJ122" s="3">
        <f>$U$22</f>
        <v>2</v>
      </c>
      <c r="AK122" s="420">
        <v>0</v>
      </c>
      <c r="AL122" s="420">
        <v>0</v>
      </c>
      <c r="AM122" s="3">
        <f>$U$22</f>
        <v>2</v>
      </c>
      <c r="AN122" s="420">
        <v>0</v>
      </c>
      <c r="AO122" s="420">
        <v>0</v>
      </c>
      <c r="AP122" s="3">
        <f>$U$22</f>
        <v>2</v>
      </c>
      <c r="AQ122" s="420">
        <v>0</v>
      </c>
      <c r="AR122" s="420">
        <v>0</v>
      </c>
      <c r="AS122" s="195"/>
      <c r="AT122" s="195"/>
      <c r="AU122" s="195"/>
      <c r="AV122" s="195"/>
      <c r="AW122" s="195"/>
      <c r="AX122" s="195"/>
      <c r="AY122" s="195"/>
      <c r="AZ122" s="195"/>
      <c r="BA122" s="195"/>
      <c r="BB122" s="195"/>
      <c r="BC122" s="195"/>
      <c r="BD122" s="195"/>
      <c r="BE122" s="195"/>
      <c r="BF122" s="195"/>
      <c r="BG122" s="195"/>
      <c r="BH122" s="195"/>
      <c r="BI122" s="195"/>
      <c r="BJ122" s="195"/>
      <c r="BK122" s="195"/>
      <c r="BL122" s="195"/>
      <c r="BM122" s="195"/>
      <c r="BN122" s="195"/>
      <c r="BO122" s="195"/>
      <c r="BP122" s="195"/>
      <c r="BQ122" s="195"/>
      <c r="BR122" s="195"/>
      <c r="BS122" s="195"/>
      <c r="BT122" s="195"/>
    </row>
    <row r="123" spans="2:78" outlineLevel="1">
      <c r="B123" s="415">
        <f t="shared" si="60"/>
        <v>44255</v>
      </c>
      <c r="V123" s="3">
        <f>$V$22</f>
        <v>0</v>
      </c>
      <c r="W123" s="420">
        <v>0</v>
      </c>
      <c r="X123" s="420">
        <v>0</v>
      </c>
      <c r="Y123" s="3">
        <f>$V$22</f>
        <v>0</v>
      </c>
      <c r="Z123" s="420">
        <v>0</v>
      </c>
      <c r="AA123" s="420">
        <v>0</v>
      </c>
      <c r="AB123" s="3">
        <f>$V$22</f>
        <v>0</v>
      </c>
      <c r="AC123" s="420">
        <v>0</v>
      </c>
      <c r="AD123" s="420">
        <v>0</v>
      </c>
      <c r="AE123" s="3">
        <f>$V$22</f>
        <v>0</v>
      </c>
      <c r="AF123" s="420">
        <v>0</v>
      </c>
      <c r="AG123" s="420">
        <v>0</v>
      </c>
      <c r="AH123" s="3">
        <f>$V$22</f>
        <v>0</v>
      </c>
      <c r="AI123" s="420">
        <v>0</v>
      </c>
      <c r="AJ123" s="420">
        <v>0</v>
      </c>
      <c r="AK123" s="3">
        <f>$V$22</f>
        <v>0</v>
      </c>
      <c r="AL123" s="420">
        <v>0</v>
      </c>
      <c r="AM123" s="420">
        <v>0</v>
      </c>
      <c r="AN123" s="3">
        <f>$V$22</f>
        <v>0</v>
      </c>
      <c r="AO123" s="420">
        <v>0</v>
      </c>
      <c r="AP123" s="420">
        <v>0</v>
      </c>
      <c r="AQ123" s="3">
        <f>$V$22</f>
        <v>0</v>
      </c>
      <c r="AR123" s="420">
        <v>0</v>
      </c>
      <c r="AS123" s="195"/>
      <c r="AT123" s="195"/>
      <c r="AU123" s="195"/>
      <c r="AV123" s="195"/>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5"/>
      <c r="BR123" s="195"/>
      <c r="BS123" s="195"/>
      <c r="BT123" s="195"/>
      <c r="BU123" s="195"/>
    </row>
    <row r="124" spans="2:78" outlineLevel="1">
      <c r="B124" s="415">
        <f t="shared" si="60"/>
        <v>44286</v>
      </c>
      <c r="W124" s="3">
        <f>$W$22</f>
        <v>1</v>
      </c>
      <c r="X124" s="420">
        <v>0</v>
      </c>
      <c r="Y124" s="420">
        <v>0</v>
      </c>
      <c r="Z124" s="3">
        <f>$W$22</f>
        <v>1</v>
      </c>
      <c r="AA124" s="420">
        <v>0</v>
      </c>
      <c r="AB124" s="420">
        <v>0</v>
      </c>
      <c r="AC124" s="3">
        <f>$W$22</f>
        <v>1</v>
      </c>
      <c r="AD124" s="420">
        <v>0</v>
      </c>
      <c r="AE124" s="420">
        <v>0</v>
      </c>
      <c r="AF124" s="3">
        <f>$W$22</f>
        <v>1</v>
      </c>
      <c r="AG124" s="420">
        <v>0</v>
      </c>
      <c r="AH124" s="420">
        <v>0</v>
      </c>
      <c r="AI124" s="3">
        <f>$W$22</f>
        <v>1</v>
      </c>
      <c r="AJ124" s="420">
        <v>0</v>
      </c>
      <c r="AK124" s="420">
        <v>0</v>
      </c>
      <c r="AL124" s="3">
        <f>$W$22</f>
        <v>1</v>
      </c>
      <c r="AM124" s="420">
        <v>0</v>
      </c>
      <c r="AN124" s="420">
        <v>0</v>
      </c>
      <c r="AO124" s="3">
        <f>$W$22</f>
        <v>1</v>
      </c>
      <c r="AP124" s="420">
        <v>0</v>
      </c>
      <c r="AQ124" s="420">
        <v>0</v>
      </c>
      <c r="AR124" s="3">
        <f>$W$22</f>
        <v>1</v>
      </c>
      <c r="AS124" s="195"/>
      <c r="AT124" s="195"/>
      <c r="AU124" s="195"/>
      <c r="AV124" s="195"/>
      <c r="AW124" s="195"/>
      <c r="AX124" s="195"/>
      <c r="AY124" s="195"/>
      <c r="AZ124" s="195"/>
      <c r="BA124" s="195"/>
      <c r="BB124" s="195"/>
      <c r="BC124" s="195"/>
      <c r="BD124" s="195"/>
      <c r="BE124" s="195"/>
      <c r="BF124" s="195"/>
      <c r="BG124" s="195"/>
      <c r="BH124" s="195"/>
      <c r="BI124" s="195"/>
      <c r="BJ124" s="195"/>
      <c r="BK124" s="195"/>
      <c r="BL124" s="195"/>
      <c r="BM124" s="195"/>
      <c r="BN124" s="195"/>
      <c r="BO124" s="195"/>
      <c r="BP124" s="195"/>
      <c r="BQ124" s="195"/>
      <c r="BR124" s="195"/>
      <c r="BS124" s="195"/>
      <c r="BT124" s="195"/>
      <c r="BU124" s="195"/>
      <c r="BV124" s="195"/>
    </row>
    <row r="125" spans="2:78" outlineLevel="1">
      <c r="B125" s="415">
        <f t="shared" si="60"/>
        <v>44316</v>
      </c>
      <c r="X125" s="3">
        <f>$X$22</f>
        <v>2</v>
      </c>
      <c r="Y125" s="420">
        <v>0</v>
      </c>
      <c r="Z125" s="420">
        <v>0</v>
      </c>
      <c r="AA125" s="3">
        <f>$X$22</f>
        <v>2</v>
      </c>
      <c r="AB125" s="420">
        <v>0</v>
      </c>
      <c r="AC125" s="420">
        <v>0</v>
      </c>
      <c r="AD125" s="3">
        <f>$X$22</f>
        <v>2</v>
      </c>
      <c r="AE125" s="420">
        <v>0</v>
      </c>
      <c r="AF125" s="420">
        <v>0</v>
      </c>
      <c r="AG125" s="3">
        <f>$X$22</f>
        <v>2</v>
      </c>
      <c r="AH125" s="420">
        <v>0</v>
      </c>
      <c r="AI125" s="420">
        <v>0</v>
      </c>
      <c r="AJ125" s="3">
        <f>$X$22</f>
        <v>2</v>
      </c>
      <c r="AK125" s="420">
        <v>0</v>
      </c>
      <c r="AL125" s="420">
        <v>0</v>
      </c>
      <c r="AM125" s="3">
        <f>$X$22</f>
        <v>2</v>
      </c>
      <c r="AN125" s="420">
        <v>0</v>
      </c>
      <c r="AO125" s="420">
        <v>0</v>
      </c>
      <c r="AP125" s="3">
        <f>$X$22</f>
        <v>2</v>
      </c>
      <c r="AQ125" s="420">
        <v>0</v>
      </c>
      <c r="AR125" s="420">
        <v>0</v>
      </c>
      <c r="AS125" s="195"/>
      <c r="AT125" s="195"/>
      <c r="AU125" s="195"/>
      <c r="AV125" s="195"/>
      <c r="AW125" s="195"/>
      <c r="AX125" s="195"/>
      <c r="AY125" s="195"/>
      <c r="AZ125" s="195"/>
      <c r="BA125" s="195"/>
      <c r="BB125" s="195"/>
      <c r="BC125" s="195"/>
      <c r="BD125" s="195"/>
      <c r="BE125" s="195"/>
      <c r="BF125" s="195"/>
      <c r="BG125" s="195"/>
      <c r="BH125" s="195"/>
      <c r="BI125" s="195"/>
      <c r="BJ125" s="195"/>
      <c r="BK125" s="195"/>
      <c r="BL125" s="195"/>
      <c r="BM125" s="195"/>
      <c r="BN125" s="195"/>
      <c r="BO125" s="195"/>
      <c r="BP125" s="195"/>
      <c r="BQ125" s="195"/>
      <c r="BR125" s="195"/>
      <c r="BS125" s="195"/>
      <c r="BT125" s="195"/>
      <c r="BU125" s="195"/>
      <c r="BV125" s="195"/>
      <c r="BW125" s="195"/>
    </row>
    <row r="126" spans="2:78" outlineLevel="1">
      <c r="B126" s="415">
        <f t="shared" si="60"/>
        <v>44347</v>
      </c>
      <c r="Y126" s="3">
        <f>$Y$22</f>
        <v>1</v>
      </c>
      <c r="Z126" s="420">
        <v>0</v>
      </c>
      <c r="AA126" s="420">
        <v>0</v>
      </c>
      <c r="AB126" s="3">
        <f>$Y$22</f>
        <v>1</v>
      </c>
      <c r="AC126" s="420">
        <v>0</v>
      </c>
      <c r="AD126" s="420">
        <v>0</v>
      </c>
      <c r="AE126" s="3">
        <f>$Y$22</f>
        <v>1</v>
      </c>
      <c r="AF126" s="420">
        <v>0</v>
      </c>
      <c r="AG126" s="420">
        <v>0</v>
      </c>
      <c r="AH126" s="3">
        <f>$Y$22</f>
        <v>1</v>
      </c>
      <c r="AI126" s="420">
        <v>0</v>
      </c>
      <c r="AJ126" s="420">
        <v>0</v>
      </c>
      <c r="AK126" s="3">
        <f>$Y$22</f>
        <v>1</v>
      </c>
      <c r="AL126" s="420">
        <v>0</v>
      </c>
      <c r="AM126" s="420">
        <v>0</v>
      </c>
      <c r="AN126" s="3">
        <f>$Y$22</f>
        <v>1</v>
      </c>
      <c r="AO126" s="420">
        <v>0</v>
      </c>
      <c r="AP126" s="420">
        <v>0</v>
      </c>
      <c r="AQ126" s="3">
        <f>$Y$22</f>
        <v>1</v>
      </c>
      <c r="AR126" s="420">
        <v>0</v>
      </c>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c r="BN126" s="195"/>
      <c r="BO126" s="195"/>
      <c r="BP126" s="195"/>
      <c r="BQ126" s="195"/>
      <c r="BR126" s="195"/>
      <c r="BS126" s="195"/>
      <c r="BT126" s="195"/>
      <c r="BU126" s="195"/>
      <c r="BV126" s="195"/>
      <c r="BW126" s="195"/>
      <c r="BX126" s="195"/>
    </row>
    <row r="127" spans="2:78" outlineLevel="1">
      <c r="B127" s="415">
        <f t="shared" si="60"/>
        <v>44377</v>
      </c>
      <c r="Z127" s="3">
        <f>$Z$22</f>
        <v>2</v>
      </c>
      <c r="AA127" s="420">
        <v>0</v>
      </c>
      <c r="AB127" s="420">
        <v>0</v>
      </c>
      <c r="AC127" s="3">
        <f>$Z$22</f>
        <v>2</v>
      </c>
      <c r="AD127" s="420">
        <v>0</v>
      </c>
      <c r="AE127" s="420">
        <v>0</v>
      </c>
      <c r="AF127" s="3">
        <f>$Z$22</f>
        <v>2</v>
      </c>
      <c r="AG127" s="420">
        <v>0</v>
      </c>
      <c r="AH127" s="420">
        <v>0</v>
      </c>
      <c r="AI127" s="3">
        <f>$Z$22</f>
        <v>2</v>
      </c>
      <c r="AJ127" s="420">
        <v>0</v>
      </c>
      <c r="AK127" s="420">
        <v>0</v>
      </c>
      <c r="AL127" s="3">
        <f>$Z$22</f>
        <v>2</v>
      </c>
      <c r="AM127" s="420">
        <v>0</v>
      </c>
      <c r="AN127" s="420">
        <v>0</v>
      </c>
      <c r="AO127" s="3">
        <f>$Z$22</f>
        <v>2</v>
      </c>
      <c r="AP127" s="420">
        <v>0</v>
      </c>
      <c r="AQ127" s="420">
        <v>0</v>
      </c>
      <c r="AR127" s="3">
        <f>$Z$22</f>
        <v>2</v>
      </c>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5"/>
      <c r="BR127" s="195"/>
      <c r="BS127" s="195"/>
      <c r="BT127" s="195"/>
      <c r="BU127" s="195"/>
      <c r="BV127" s="195"/>
      <c r="BW127" s="195"/>
      <c r="BX127" s="195"/>
      <c r="BY127" s="195"/>
    </row>
    <row r="128" spans="2:78" outlineLevel="1">
      <c r="B128" s="415">
        <f t="shared" si="60"/>
        <v>44408</v>
      </c>
      <c r="AA128" s="3">
        <f>$AA$22</f>
        <v>2</v>
      </c>
      <c r="AB128" s="420">
        <v>0</v>
      </c>
      <c r="AC128" s="420">
        <v>0</v>
      </c>
      <c r="AD128" s="3">
        <f>$AA$22</f>
        <v>2</v>
      </c>
      <c r="AE128" s="420">
        <v>0</v>
      </c>
      <c r="AF128" s="420">
        <v>0</v>
      </c>
      <c r="AG128" s="3">
        <f>$AA$22</f>
        <v>2</v>
      </c>
      <c r="AH128" s="420">
        <v>0</v>
      </c>
      <c r="AI128" s="420">
        <v>0</v>
      </c>
      <c r="AJ128" s="3">
        <f>$AA$22</f>
        <v>2</v>
      </c>
      <c r="AK128" s="420">
        <v>0</v>
      </c>
      <c r="AL128" s="420">
        <v>0</v>
      </c>
      <c r="AM128" s="3">
        <f>$AA$22</f>
        <v>2</v>
      </c>
      <c r="AN128" s="420">
        <v>0</v>
      </c>
      <c r="AO128" s="420">
        <v>0</v>
      </c>
      <c r="AP128" s="3">
        <f>$AA$22</f>
        <v>2</v>
      </c>
      <c r="AQ128" s="420">
        <v>0</v>
      </c>
      <c r="AR128" s="420">
        <v>0</v>
      </c>
      <c r="AS128" s="195"/>
      <c r="AT128" s="195"/>
      <c r="AU128" s="195"/>
      <c r="AV128" s="195"/>
      <c r="AW128" s="195"/>
      <c r="AX128" s="195"/>
      <c r="AY128" s="195"/>
      <c r="AZ128" s="195"/>
      <c r="BA128" s="195"/>
      <c r="BB128" s="195"/>
      <c r="BC128" s="195"/>
      <c r="BD128" s="195"/>
      <c r="BE128" s="195"/>
      <c r="BF128" s="195"/>
      <c r="BG128" s="195"/>
      <c r="BH128" s="195"/>
      <c r="BI128" s="195"/>
      <c r="BJ128" s="195"/>
      <c r="BK128" s="195"/>
      <c r="BL128" s="195"/>
      <c r="BM128" s="195"/>
      <c r="BN128" s="195"/>
      <c r="BO128" s="195"/>
      <c r="BP128" s="195"/>
      <c r="BQ128" s="195"/>
      <c r="BR128" s="195"/>
      <c r="BS128" s="195"/>
      <c r="BT128" s="195"/>
      <c r="BU128" s="195"/>
      <c r="BV128" s="195"/>
      <c r="BW128" s="195"/>
      <c r="BX128" s="195"/>
      <c r="BY128" s="195"/>
      <c r="BZ128" s="195"/>
    </row>
    <row r="129" spans="2:83" outlineLevel="1">
      <c r="B129" s="415">
        <f t="shared" si="60"/>
        <v>44439</v>
      </c>
      <c r="AB129" s="3">
        <f>$AB$22</f>
        <v>2</v>
      </c>
      <c r="AC129" s="420">
        <v>0</v>
      </c>
      <c r="AD129" s="420">
        <v>0</v>
      </c>
      <c r="AE129" s="3">
        <f>$AB$22</f>
        <v>2</v>
      </c>
      <c r="AF129" s="420">
        <v>0</v>
      </c>
      <c r="AG129" s="420">
        <v>0</v>
      </c>
      <c r="AH129" s="3">
        <f>$AB$22</f>
        <v>2</v>
      </c>
      <c r="AI129" s="420">
        <v>0</v>
      </c>
      <c r="AJ129" s="420">
        <v>0</v>
      </c>
      <c r="AK129" s="3">
        <f>$AB$22</f>
        <v>2</v>
      </c>
      <c r="AL129" s="420">
        <v>0</v>
      </c>
      <c r="AM129" s="420">
        <v>0</v>
      </c>
      <c r="AN129" s="3">
        <f>$AB$22</f>
        <v>2</v>
      </c>
      <c r="AO129" s="420">
        <v>0</v>
      </c>
      <c r="AP129" s="420">
        <v>0</v>
      </c>
      <c r="AQ129" s="3">
        <f>$AB$22</f>
        <v>2</v>
      </c>
      <c r="AR129" s="420">
        <v>0</v>
      </c>
      <c r="AS129" s="195"/>
      <c r="AT129" s="195"/>
      <c r="AU129" s="195"/>
      <c r="AV129" s="195"/>
      <c r="AW129" s="195"/>
      <c r="AX129" s="195"/>
      <c r="AY129" s="195"/>
      <c r="AZ129" s="195"/>
      <c r="BA129" s="195"/>
      <c r="BB129" s="195"/>
      <c r="BC129" s="195"/>
      <c r="BD129" s="195"/>
      <c r="BE129" s="195"/>
      <c r="BF129" s="195"/>
      <c r="BG129" s="195"/>
      <c r="BH129" s="195"/>
      <c r="BI129" s="195"/>
      <c r="BJ129" s="195"/>
      <c r="BK129" s="195"/>
      <c r="BL129" s="195"/>
      <c r="BM129" s="195"/>
      <c r="BN129" s="195"/>
      <c r="BO129" s="195"/>
      <c r="BP129" s="195"/>
      <c r="BQ129" s="195"/>
      <c r="BR129" s="195"/>
      <c r="BS129" s="195"/>
      <c r="BT129" s="195"/>
      <c r="BU129" s="195"/>
      <c r="BV129" s="195"/>
      <c r="BW129" s="195"/>
      <c r="BX129" s="195"/>
      <c r="BY129" s="195"/>
      <c r="BZ129" s="195"/>
      <c r="CA129" s="195"/>
    </row>
    <row r="130" spans="2:83" outlineLevel="1">
      <c r="B130" s="415">
        <f t="shared" si="60"/>
        <v>44469</v>
      </c>
      <c r="AC130" s="3">
        <f>$AC$22</f>
        <v>3</v>
      </c>
      <c r="AD130" s="420">
        <v>0</v>
      </c>
      <c r="AE130" s="420">
        <v>0</v>
      </c>
      <c r="AF130" s="3">
        <f>$AC$22</f>
        <v>3</v>
      </c>
      <c r="AG130" s="420">
        <v>0</v>
      </c>
      <c r="AH130" s="420">
        <v>0</v>
      </c>
      <c r="AI130" s="3">
        <f>$AC$22</f>
        <v>3</v>
      </c>
      <c r="AJ130" s="420">
        <v>0</v>
      </c>
      <c r="AK130" s="420">
        <v>0</v>
      </c>
      <c r="AL130" s="3">
        <f>$AC$22</f>
        <v>3</v>
      </c>
      <c r="AM130" s="420">
        <v>0</v>
      </c>
      <c r="AN130" s="420">
        <v>0</v>
      </c>
      <c r="AO130" s="3">
        <f>$AC$22</f>
        <v>3</v>
      </c>
      <c r="AP130" s="420">
        <v>0</v>
      </c>
      <c r="AQ130" s="420">
        <v>0</v>
      </c>
      <c r="AR130" s="3">
        <f>$AC$22</f>
        <v>3</v>
      </c>
      <c r="AS130" s="195"/>
      <c r="AT130" s="195"/>
      <c r="AU130" s="195"/>
      <c r="AV130" s="195"/>
      <c r="AW130" s="195"/>
      <c r="AX130" s="195"/>
      <c r="AY130" s="195"/>
      <c r="AZ130" s="195"/>
      <c r="BA130" s="195"/>
      <c r="BB130" s="195"/>
      <c r="BC130" s="195"/>
      <c r="BD130" s="195"/>
      <c r="BE130" s="195"/>
      <c r="BF130" s="195"/>
      <c r="BG130" s="195"/>
      <c r="BH130" s="195"/>
      <c r="BI130" s="195"/>
      <c r="BJ130" s="195"/>
      <c r="BK130" s="195"/>
      <c r="BL130" s="195"/>
      <c r="BM130" s="195"/>
      <c r="BN130" s="195"/>
      <c r="BO130" s="195"/>
      <c r="BP130" s="195"/>
      <c r="BQ130" s="195"/>
      <c r="BR130" s="195"/>
      <c r="BS130" s="195"/>
      <c r="BT130" s="195"/>
      <c r="BU130" s="195"/>
      <c r="BV130" s="195"/>
      <c r="BW130" s="195"/>
      <c r="BX130" s="195"/>
      <c r="BY130" s="195"/>
      <c r="BZ130" s="195"/>
      <c r="CA130" s="195"/>
      <c r="CB130" s="195"/>
    </row>
    <row r="131" spans="2:83" outlineLevel="1">
      <c r="B131" s="415">
        <f t="shared" si="60"/>
        <v>44500</v>
      </c>
      <c r="AD131" s="3">
        <f>$AD$22</f>
        <v>2</v>
      </c>
      <c r="AE131" s="420">
        <v>0</v>
      </c>
      <c r="AF131" s="420">
        <v>0</v>
      </c>
      <c r="AG131" s="3">
        <f>$AD$22</f>
        <v>2</v>
      </c>
      <c r="AH131" s="420">
        <v>0</v>
      </c>
      <c r="AI131" s="420">
        <v>0</v>
      </c>
      <c r="AJ131" s="3">
        <f>$AD$22</f>
        <v>2</v>
      </c>
      <c r="AK131" s="420">
        <v>0</v>
      </c>
      <c r="AL131" s="420">
        <v>0</v>
      </c>
      <c r="AM131" s="3">
        <f>$AD$22</f>
        <v>2</v>
      </c>
      <c r="AN131" s="420">
        <v>0</v>
      </c>
      <c r="AO131" s="420">
        <v>0</v>
      </c>
      <c r="AP131" s="3">
        <f>$AD$22</f>
        <v>2</v>
      </c>
      <c r="AQ131" s="420">
        <v>0</v>
      </c>
      <c r="AR131" s="420">
        <v>0</v>
      </c>
      <c r="AS131" s="195"/>
      <c r="AT131" s="195"/>
      <c r="AU131" s="195"/>
      <c r="AV131" s="195"/>
      <c r="AW131" s="195"/>
      <c r="AX131" s="195"/>
      <c r="AY131" s="195"/>
      <c r="AZ131" s="195"/>
      <c r="BA131" s="195"/>
      <c r="BB131" s="195"/>
      <c r="BC131" s="195"/>
      <c r="BD131" s="195"/>
      <c r="BE131" s="195"/>
      <c r="BF131" s="195"/>
      <c r="BG131" s="195"/>
      <c r="BH131" s="195"/>
      <c r="BI131" s="195"/>
      <c r="BJ131" s="195"/>
      <c r="BK131" s="195"/>
      <c r="BL131" s="195"/>
      <c r="BM131" s="195"/>
      <c r="BN131" s="195"/>
      <c r="BO131" s="195"/>
      <c r="BP131" s="195"/>
      <c r="BQ131" s="195"/>
      <c r="BR131" s="195"/>
      <c r="BS131" s="195"/>
      <c r="BT131" s="195"/>
      <c r="BU131" s="195"/>
      <c r="BV131" s="195"/>
      <c r="BW131" s="195"/>
      <c r="BX131" s="195"/>
      <c r="BY131" s="195"/>
      <c r="BZ131" s="195"/>
      <c r="CA131" s="195"/>
      <c r="CB131" s="195"/>
      <c r="CC131" s="195"/>
    </row>
    <row r="132" spans="2:83" outlineLevel="1">
      <c r="B132" s="415">
        <f t="shared" si="60"/>
        <v>44530</v>
      </c>
      <c r="AE132" s="3">
        <f>$AE$22</f>
        <v>3</v>
      </c>
      <c r="AF132" s="420">
        <v>0</v>
      </c>
      <c r="AG132" s="420">
        <v>0</v>
      </c>
      <c r="AH132" s="3">
        <f>$AE$22</f>
        <v>3</v>
      </c>
      <c r="AI132" s="420">
        <v>0</v>
      </c>
      <c r="AJ132" s="420">
        <v>0</v>
      </c>
      <c r="AK132" s="3">
        <f>$AE$22</f>
        <v>3</v>
      </c>
      <c r="AL132" s="420">
        <v>0</v>
      </c>
      <c r="AM132" s="420">
        <v>0</v>
      </c>
      <c r="AN132" s="3">
        <f>$AE$22</f>
        <v>3</v>
      </c>
      <c r="AO132" s="420">
        <v>0</v>
      </c>
      <c r="AP132" s="420">
        <v>0</v>
      </c>
      <c r="AQ132" s="3">
        <f>$AE$22</f>
        <v>3</v>
      </c>
      <c r="AR132" s="420">
        <v>0</v>
      </c>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5"/>
      <c r="BR132" s="195"/>
      <c r="BS132" s="195"/>
      <c r="BT132" s="195"/>
      <c r="BU132" s="195"/>
      <c r="BV132" s="195"/>
      <c r="BW132" s="195"/>
      <c r="BX132" s="195"/>
      <c r="BY132" s="195"/>
      <c r="BZ132" s="195"/>
      <c r="CA132" s="195"/>
      <c r="CB132" s="195"/>
      <c r="CC132" s="195"/>
      <c r="CD132" s="195"/>
    </row>
    <row r="133" spans="2:83" outlineLevel="1">
      <c r="B133" s="415">
        <f t="shared" si="60"/>
        <v>44561</v>
      </c>
      <c r="AF133" s="3">
        <f>$AF$22</f>
        <v>2</v>
      </c>
      <c r="AG133" s="420">
        <v>0</v>
      </c>
      <c r="AH133" s="420">
        <v>0</v>
      </c>
      <c r="AI133" s="3">
        <f>$AF$22</f>
        <v>2</v>
      </c>
      <c r="AJ133" s="420">
        <v>0</v>
      </c>
      <c r="AK133" s="420">
        <v>0</v>
      </c>
      <c r="AL133" s="3">
        <f>$AF$22</f>
        <v>2</v>
      </c>
      <c r="AM133" s="420">
        <v>0</v>
      </c>
      <c r="AN133" s="420">
        <v>0</v>
      </c>
      <c r="AO133" s="3">
        <f>$AF$22</f>
        <v>2</v>
      </c>
      <c r="AP133" s="420">
        <v>0</v>
      </c>
      <c r="AQ133" s="420">
        <v>0</v>
      </c>
      <c r="AR133" s="3">
        <f>$AF$22</f>
        <v>2</v>
      </c>
      <c r="AS133" s="195"/>
      <c r="AT133" s="195"/>
      <c r="AU133" s="195"/>
      <c r="AV133" s="195"/>
      <c r="AW133" s="195"/>
      <c r="AX133" s="195"/>
      <c r="AY133" s="195"/>
      <c r="AZ133" s="195"/>
      <c r="BA133" s="195"/>
      <c r="BB133" s="195"/>
      <c r="BC133" s="195"/>
      <c r="BD133" s="195"/>
      <c r="BE133" s="195"/>
      <c r="BF133" s="195"/>
      <c r="BG133" s="195"/>
      <c r="BH133" s="195"/>
      <c r="BI133" s="195"/>
      <c r="BJ133" s="195"/>
      <c r="BK133" s="195"/>
      <c r="BL133" s="195"/>
      <c r="BM133" s="195"/>
      <c r="BN133" s="195"/>
      <c r="BO133" s="195"/>
      <c r="BP133" s="195"/>
      <c r="BQ133" s="195"/>
      <c r="BR133" s="195"/>
      <c r="BS133" s="195"/>
      <c r="BT133" s="195"/>
      <c r="BU133" s="195"/>
      <c r="BV133" s="195"/>
      <c r="BW133" s="195"/>
      <c r="BX133" s="195"/>
      <c r="BY133" s="195"/>
      <c r="BZ133" s="195"/>
      <c r="CA133" s="195"/>
      <c r="CB133" s="195"/>
      <c r="CC133" s="195"/>
      <c r="CD133" s="195"/>
      <c r="CE133" s="195"/>
    </row>
    <row r="134" spans="2:83" outlineLevel="1">
      <c r="B134" s="415">
        <f t="shared" si="60"/>
        <v>44592</v>
      </c>
      <c r="AG134" s="3">
        <f>$AG$22</f>
        <v>3</v>
      </c>
      <c r="AH134" s="420">
        <v>0</v>
      </c>
      <c r="AI134" s="420">
        <v>0</v>
      </c>
      <c r="AJ134" s="3">
        <f>$AG$22</f>
        <v>3</v>
      </c>
      <c r="AK134" s="420">
        <v>0</v>
      </c>
      <c r="AL134" s="420">
        <v>0</v>
      </c>
      <c r="AM134" s="3">
        <f>$AG$22</f>
        <v>3</v>
      </c>
      <c r="AN134" s="420">
        <v>0</v>
      </c>
      <c r="AO134" s="420">
        <v>0</v>
      </c>
      <c r="AP134" s="3">
        <f>$AG$22</f>
        <v>3</v>
      </c>
      <c r="AQ134" s="420">
        <v>0</v>
      </c>
      <c r="AR134" s="420">
        <v>0</v>
      </c>
      <c r="AS134" s="195"/>
      <c r="AT134" s="195"/>
      <c r="AU134" s="195"/>
      <c r="AV134" s="195"/>
      <c r="AW134" s="195"/>
      <c r="AX134" s="195"/>
      <c r="AY134" s="195"/>
      <c r="AZ134" s="195"/>
      <c r="BA134" s="195"/>
      <c r="BB134" s="195"/>
      <c r="BC134" s="195"/>
      <c r="BD134" s="195"/>
      <c r="BE134" s="195"/>
      <c r="BF134" s="195"/>
      <c r="BG134" s="195"/>
      <c r="BH134" s="195"/>
      <c r="BI134" s="195"/>
      <c r="BJ134" s="195"/>
      <c r="BK134" s="195"/>
      <c r="BL134" s="195"/>
      <c r="BM134" s="195"/>
      <c r="BN134" s="195"/>
      <c r="BO134" s="195"/>
      <c r="BP134" s="195"/>
      <c r="BQ134" s="195"/>
      <c r="BR134" s="195"/>
      <c r="BS134" s="195"/>
      <c r="BT134" s="195"/>
      <c r="BU134" s="195"/>
      <c r="BV134" s="195"/>
      <c r="BW134" s="195"/>
      <c r="BX134" s="195"/>
      <c r="BY134" s="195"/>
      <c r="BZ134" s="195"/>
      <c r="CA134" s="195"/>
      <c r="CB134" s="195"/>
      <c r="CC134" s="195"/>
      <c r="CD134" s="195"/>
      <c r="CE134" s="195"/>
    </row>
    <row r="135" spans="2:83" outlineLevel="1">
      <c r="B135" s="415">
        <f t="shared" si="60"/>
        <v>44620</v>
      </c>
      <c r="AH135" s="3">
        <f>$AH$22</f>
        <v>3</v>
      </c>
      <c r="AI135" s="420">
        <v>0</v>
      </c>
      <c r="AJ135" s="420">
        <v>0</v>
      </c>
      <c r="AK135" s="3">
        <f>$AH$22</f>
        <v>3</v>
      </c>
      <c r="AL135" s="420">
        <v>0</v>
      </c>
      <c r="AM135" s="420">
        <v>0</v>
      </c>
      <c r="AN135" s="3">
        <f>$AH$22</f>
        <v>3</v>
      </c>
      <c r="AO135" s="420">
        <v>0</v>
      </c>
      <c r="AP135" s="420">
        <v>0</v>
      </c>
      <c r="AQ135" s="3">
        <f>$AH$22</f>
        <v>3</v>
      </c>
      <c r="AR135" s="420">
        <v>0</v>
      </c>
      <c r="AS135" s="195"/>
      <c r="AT135" s="195"/>
      <c r="AU135" s="195"/>
      <c r="AV135" s="195"/>
      <c r="AW135" s="195"/>
      <c r="AX135" s="195"/>
      <c r="AY135" s="195"/>
      <c r="AZ135" s="195"/>
      <c r="BA135" s="195"/>
      <c r="BB135" s="195"/>
      <c r="BC135" s="195"/>
      <c r="BD135" s="195"/>
      <c r="BE135" s="195"/>
      <c r="BF135" s="195"/>
      <c r="BG135" s="195"/>
      <c r="BH135" s="195"/>
      <c r="BI135" s="195"/>
      <c r="BJ135" s="195"/>
      <c r="BK135" s="195"/>
      <c r="BL135" s="195"/>
      <c r="BM135" s="195"/>
      <c r="BN135" s="195"/>
      <c r="BO135" s="195"/>
      <c r="BP135" s="195"/>
      <c r="BQ135" s="195"/>
      <c r="BR135" s="195"/>
      <c r="BS135" s="195"/>
      <c r="BT135" s="195"/>
      <c r="BU135" s="195"/>
      <c r="BV135" s="195"/>
      <c r="BW135" s="195"/>
      <c r="BX135" s="195"/>
      <c r="BY135" s="195"/>
      <c r="BZ135" s="195"/>
      <c r="CA135" s="195"/>
      <c r="CB135" s="195"/>
      <c r="CC135" s="195"/>
      <c r="CD135" s="195"/>
      <c r="CE135" s="195"/>
    </row>
    <row r="136" spans="2:83" outlineLevel="1">
      <c r="B136" s="415">
        <f t="shared" si="60"/>
        <v>44651</v>
      </c>
      <c r="AI136" s="3">
        <f>$AI$22</f>
        <v>4</v>
      </c>
      <c r="AJ136" s="420">
        <v>0</v>
      </c>
      <c r="AK136" s="420">
        <v>0</v>
      </c>
      <c r="AL136" s="3">
        <f>$AI$22</f>
        <v>4</v>
      </c>
      <c r="AM136" s="420">
        <v>0</v>
      </c>
      <c r="AN136" s="420">
        <v>0</v>
      </c>
      <c r="AO136" s="3">
        <f>$AI$22</f>
        <v>4</v>
      </c>
      <c r="AP136" s="420">
        <v>0</v>
      </c>
      <c r="AQ136" s="420">
        <v>0</v>
      </c>
      <c r="AR136" s="3">
        <f>$AI$22</f>
        <v>4</v>
      </c>
      <c r="AS136" s="195"/>
      <c r="AT136" s="195"/>
      <c r="AU136" s="195"/>
      <c r="AV136" s="195"/>
      <c r="AW136" s="195"/>
      <c r="AX136" s="195"/>
      <c r="AY136" s="195"/>
      <c r="AZ136" s="195"/>
      <c r="BA136" s="195"/>
      <c r="BB136" s="195"/>
      <c r="BC136" s="195"/>
      <c r="BD136" s="195"/>
      <c r="BE136" s="195"/>
      <c r="BF136" s="195"/>
      <c r="BG136" s="195"/>
      <c r="BH136" s="195"/>
      <c r="BI136" s="195"/>
      <c r="BJ136" s="195"/>
      <c r="BK136" s="195"/>
      <c r="BL136" s="195"/>
      <c r="BM136" s="195"/>
      <c r="BN136" s="195"/>
      <c r="BO136" s="195"/>
      <c r="BP136" s="195"/>
      <c r="BQ136" s="195"/>
      <c r="BR136" s="195"/>
      <c r="BS136" s="195"/>
      <c r="BT136" s="195"/>
      <c r="BU136" s="195"/>
      <c r="BV136" s="195"/>
      <c r="BW136" s="195"/>
      <c r="BX136" s="195"/>
      <c r="BY136" s="195"/>
      <c r="BZ136" s="195"/>
      <c r="CA136" s="195"/>
      <c r="CB136" s="195"/>
      <c r="CC136" s="195"/>
      <c r="CD136" s="195"/>
      <c r="CE136" s="195"/>
    </row>
    <row r="137" spans="2:83" outlineLevel="1">
      <c r="B137" s="415">
        <f t="shared" si="60"/>
        <v>44681</v>
      </c>
      <c r="AJ137" s="3">
        <f>$AJ$22</f>
        <v>3</v>
      </c>
      <c r="AK137" s="420">
        <v>0</v>
      </c>
      <c r="AL137" s="420">
        <v>0</v>
      </c>
      <c r="AM137" s="3">
        <f>$AJ$22</f>
        <v>3</v>
      </c>
      <c r="AN137" s="420">
        <v>0</v>
      </c>
      <c r="AO137" s="420">
        <v>0</v>
      </c>
      <c r="AP137" s="3">
        <f>$AJ$22</f>
        <v>3</v>
      </c>
      <c r="AQ137" s="420">
        <v>0</v>
      </c>
      <c r="AR137" s="420">
        <v>0</v>
      </c>
      <c r="AS137" s="195"/>
      <c r="AT137" s="195"/>
      <c r="AU137" s="195"/>
      <c r="AV137" s="195"/>
      <c r="AW137" s="195"/>
      <c r="AX137" s="195"/>
      <c r="AY137" s="195"/>
      <c r="AZ137" s="195"/>
      <c r="BA137" s="195"/>
      <c r="BB137" s="195"/>
      <c r="BC137" s="195"/>
      <c r="BD137" s="195"/>
      <c r="BE137" s="195"/>
      <c r="BF137" s="195"/>
      <c r="BG137" s="195"/>
      <c r="BH137" s="195"/>
      <c r="BI137" s="195"/>
      <c r="BJ137" s="195"/>
      <c r="BK137" s="195"/>
      <c r="BL137" s="195"/>
      <c r="BM137" s="195"/>
      <c r="BN137" s="195"/>
      <c r="BO137" s="195"/>
      <c r="BP137" s="195"/>
      <c r="BQ137" s="195"/>
      <c r="BR137" s="195"/>
      <c r="BS137" s="195"/>
      <c r="BT137" s="195"/>
      <c r="BU137" s="195"/>
      <c r="BV137" s="195"/>
      <c r="BW137" s="195"/>
      <c r="BX137" s="195"/>
      <c r="BY137" s="195"/>
      <c r="BZ137" s="195"/>
      <c r="CA137" s="195"/>
      <c r="CB137" s="195"/>
      <c r="CC137" s="195"/>
      <c r="CD137" s="195"/>
      <c r="CE137" s="195"/>
    </row>
    <row r="138" spans="2:83" outlineLevel="1">
      <c r="B138" s="415">
        <f t="shared" si="60"/>
        <v>44712</v>
      </c>
      <c r="AK138" s="3">
        <f>$AK$22</f>
        <v>4</v>
      </c>
      <c r="AL138" s="420">
        <v>0</v>
      </c>
      <c r="AM138" s="420">
        <v>0</v>
      </c>
      <c r="AN138" s="3">
        <f>$AK$22</f>
        <v>4</v>
      </c>
      <c r="AO138" s="420">
        <v>0</v>
      </c>
      <c r="AP138" s="420">
        <v>0</v>
      </c>
      <c r="AQ138" s="3">
        <f>$AK$22</f>
        <v>4</v>
      </c>
      <c r="AR138" s="420">
        <v>0</v>
      </c>
      <c r="AS138" s="195"/>
      <c r="AT138" s="195"/>
      <c r="AU138" s="195"/>
      <c r="AV138" s="195"/>
      <c r="AW138" s="195"/>
      <c r="AX138" s="195"/>
      <c r="AY138" s="195"/>
      <c r="AZ138" s="195"/>
      <c r="BA138" s="195"/>
      <c r="BB138" s="195"/>
      <c r="BC138" s="195"/>
      <c r="BD138" s="195"/>
      <c r="BE138" s="195"/>
      <c r="BF138" s="195"/>
      <c r="BG138" s="195"/>
      <c r="BH138" s="195"/>
      <c r="BI138" s="195"/>
      <c r="BJ138" s="195"/>
      <c r="BK138" s="195"/>
      <c r="BL138" s="195"/>
      <c r="BM138" s="195"/>
      <c r="BN138" s="195"/>
      <c r="BO138" s="195"/>
      <c r="BP138" s="195"/>
      <c r="BQ138" s="195"/>
      <c r="BR138" s="195"/>
      <c r="BS138" s="195"/>
      <c r="BT138" s="195"/>
      <c r="BU138" s="195"/>
      <c r="BV138" s="195"/>
      <c r="BW138" s="195"/>
      <c r="BX138" s="195"/>
      <c r="BY138" s="195"/>
      <c r="BZ138" s="195"/>
      <c r="CA138" s="195"/>
      <c r="CB138" s="195"/>
      <c r="CC138" s="195"/>
      <c r="CD138" s="195"/>
      <c r="CE138" s="195"/>
    </row>
    <row r="139" spans="2:83" outlineLevel="1">
      <c r="B139" s="415">
        <f t="shared" si="60"/>
        <v>44742</v>
      </c>
      <c r="AL139" s="3">
        <f>$AL$22</f>
        <v>3</v>
      </c>
      <c r="AM139" s="420">
        <v>0</v>
      </c>
      <c r="AN139" s="420">
        <v>0</v>
      </c>
      <c r="AO139" s="3">
        <f>$AL$22</f>
        <v>3</v>
      </c>
      <c r="AP139" s="420">
        <v>0</v>
      </c>
      <c r="AQ139" s="420">
        <v>0</v>
      </c>
      <c r="AR139" s="3">
        <f>$AL$22</f>
        <v>3</v>
      </c>
      <c r="AS139" s="195"/>
      <c r="AT139" s="195"/>
      <c r="AU139" s="195"/>
      <c r="AV139" s="195"/>
      <c r="AW139" s="195"/>
      <c r="AX139" s="195"/>
      <c r="AY139" s="195"/>
      <c r="AZ139" s="195"/>
      <c r="BA139" s="195"/>
      <c r="BB139" s="195"/>
      <c r="BC139" s="195"/>
      <c r="BD139" s="195"/>
      <c r="BE139" s="195"/>
      <c r="BF139" s="195"/>
      <c r="BG139" s="195"/>
      <c r="BH139" s="195"/>
      <c r="BI139" s="195"/>
      <c r="BJ139" s="195"/>
      <c r="BK139" s="195"/>
      <c r="BL139" s="195"/>
      <c r="BM139" s="195"/>
      <c r="BN139" s="195"/>
      <c r="BO139" s="195"/>
      <c r="BP139" s="195"/>
      <c r="BQ139" s="195"/>
      <c r="BR139" s="195"/>
      <c r="BS139" s="195"/>
      <c r="BT139" s="195"/>
      <c r="BU139" s="195"/>
      <c r="BV139" s="195"/>
      <c r="BW139" s="195"/>
      <c r="BX139" s="195"/>
      <c r="BY139" s="195"/>
      <c r="BZ139" s="195"/>
      <c r="CA139" s="195"/>
      <c r="CB139" s="195"/>
      <c r="CC139" s="195"/>
      <c r="CD139" s="195"/>
      <c r="CE139" s="195"/>
    </row>
    <row r="140" spans="2:83" outlineLevel="1">
      <c r="B140" s="415">
        <f t="shared" si="60"/>
        <v>44773</v>
      </c>
      <c r="AM140" s="3">
        <f>$AM$22</f>
        <v>3</v>
      </c>
      <c r="AN140" s="420">
        <v>0</v>
      </c>
      <c r="AO140" s="420">
        <v>0</v>
      </c>
      <c r="AP140" s="3">
        <f>$AM$22</f>
        <v>3</v>
      </c>
      <c r="AQ140" s="420">
        <v>0</v>
      </c>
      <c r="AR140" s="420">
        <v>0</v>
      </c>
      <c r="AS140" s="195"/>
      <c r="AT140" s="195"/>
      <c r="AU140" s="195"/>
      <c r="AV140" s="195"/>
      <c r="AW140" s="195"/>
      <c r="AX140" s="195"/>
      <c r="AY140" s="195"/>
      <c r="AZ140" s="195"/>
      <c r="BA140" s="195"/>
      <c r="BB140" s="195"/>
      <c r="BC140" s="195"/>
      <c r="BD140" s="195"/>
      <c r="BE140" s="195"/>
      <c r="BF140" s="195"/>
      <c r="BG140" s="195"/>
      <c r="BH140" s="195"/>
      <c r="BI140" s="195"/>
      <c r="BJ140" s="195"/>
      <c r="BK140" s="195"/>
      <c r="BL140" s="195"/>
      <c r="BM140" s="195"/>
      <c r="BN140" s="195"/>
      <c r="BO140" s="195"/>
      <c r="BP140" s="195"/>
      <c r="BQ140" s="195"/>
      <c r="BR140" s="195"/>
      <c r="BS140" s="195"/>
      <c r="BT140" s="195"/>
      <c r="BU140" s="195"/>
      <c r="BV140" s="195"/>
      <c r="BW140" s="195"/>
      <c r="BX140" s="195"/>
      <c r="BY140" s="195"/>
      <c r="BZ140" s="195"/>
      <c r="CA140" s="195"/>
      <c r="CB140" s="195"/>
      <c r="CC140" s="195"/>
      <c r="CD140" s="195"/>
      <c r="CE140" s="195"/>
    </row>
    <row r="141" spans="2:83" outlineLevel="1">
      <c r="B141" s="415">
        <f t="shared" si="60"/>
        <v>44804</v>
      </c>
      <c r="AN141" s="3">
        <f>$AN$22</f>
        <v>5</v>
      </c>
      <c r="AO141" s="420">
        <v>0</v>
      </c>
      <c r="AP141" s="420">
        <v>0</v>
      </c>
      <c r="AQ141" s="3">
        <f>$AN$22</f>
        <v>5</v>
      </c>
      <c r="AR141" s="420">
        <v>0</v>
      </c>
      <c r="AS141" s="195"/>
      <c r="AT141" s="195"/>
      <c r="AU141" s="195"/>
      <c r="AV141" s="195"/>
      <c r="AW141" s="195"/>
      <c r="AX141" s="195"/>
      <c r="AY141" s="195"/>
      <c r="AZ141" s="195"/>
      <c r="BA141" s="195"/>
      <c r="BB141" s="195"/>
      <c r="BC141" s="195"/>
      <c r="BD141" s="195"/>
      <c r="BE141" s="195"/>
      <c r="BF141" s="195"/>
      <c r="BG141" s="195"/>
      <c r="BH141" s="195"/>
      <c r="BI141" s="195"/>
      <c r="BJ141" s="195"/>
      <c r="BK141" s="195"/>
      <c r="BL141" s="195"/>
      <c r="BM141" s="195"/>
      <c r="BN141" s="195"/>
      <c r="BO141" s="195"/>
      <c r="BP141" s="195"/>
      <c r="BQ141" s="195"/>
      <c r="BR141" s="195"/>
      <c r="BS141" s="195"/>
      <c r="BT141" s="195"/>
      <c r="BU141" s="195"/>
      <c r="BV141" s="195"/>
      <c r="BW141" s="195"/>
      <c r="BX141" s="195"/>
      <c r="BY141" s="195"/>
      <c r="BZ141" s="195"/>
      <c r="CA141" s="195"/>
      <c r="CB141" s="195"/>
      <c r="CC141" s="195"/>
      <c r="CD141" s="195"/>
      <c r="CE141" s="195"/>
    </row>
    <row r="142" spans="2:83" outlineLevel="1">
      <c r="B142" s="415">
        <f t="shared" si="60"/>
        <v>44834</v>
      </c>
      <c r="AN142" s="3"/>
      <c r="AO142" s="3">
        <f>$AO$22</f>
        <v>4</v>
      </c>
      <c r="AP142" s="420">
        <v>0</v>
      </c>
      <c r="AQ142" s="420">
        <v>0</v>
      </c>
      <c r="AR142" s="3">
        <f>$AO$22</f>
        <v>4</v>
      </c>
      <c r="AS142" s="195"/>
      <c r="AT142" s="195"/>
      <c r="AU142" s="195"/>
      <c r="AV142" s="195"/>
      <c r="AW142" s="195"/>
      <c r="AX142" s="195"/>
      <c r="AY142" s="195"/>
      <c r="AZ142" s="195"/>
      <c r="BA142" s="195"/>
      <c r="BB142" s="195"/>
      <c r="BC142" s="195"/>
      <c r="BD142" s="195"/>
      <c r="BE142" s="195"/>
      <c r="BF142" s="195"/>
      <c r="BG142" s="195"/>
      <c r="BH142" s="195"/>
      <c r="BI142" s="195"/>
      <c r="BJ142" s="195"/>
      <c r="BK142" s="195"/>
      <c r="BL142" s="195"/>
      <c r="BM142" s="195"/>
      <c r="BN142" s="195"/>
      <c r="BO142" s="195"/>
      <c r="BP142" s="195"/>
      <c r="BQ142" s="195"/>
      <c r="BR142" s="195"/>
      <c r="BS142" s="195"/>
      <c r="BT142" s="195"/>
      <c r="BU142" s="195"/>
      <c r="BV142" s="195"/>
      <c r="BW142" s="195"/>
      <c r="BX142" s="195"/>
      <c r="BY142" s="195"/>
      <c r="BZ142" s="195"/>
      <c r="CA142" s="195"/>
      <c r="CB142" s="195"/>
      <c r="CC142" s="195"/>
      <c r="CD142" s="195"/>
      <c r="CE142" s="195"/>
    </row>
    <row r="143" spans="2:83" outlineLevel="1">
      <c r="B143" s="415">
        <f t="shared" si="60"/>
        <v>44865</v>
      </c>
      <c r="AN143" s="3"/>
      <c r="AP143" s="3">
        <f>$AP$22</f>
        <v>4</v>
      </c>
      <c r="AQ143" s="420">
        <v>0</v>
      </c>
      <c r="AR143" s="420">
        <v>0</v>
      </c>
      <c r="AS143" s="195"/>
      <c r="BF143" s="195"/>
      <c r="BG143" s="195"/>
      <c r="BH143" s="195"/>
      <c r="BI143" s="195"/>
      <c r="BJ143" s="195"/>
      <c r="BK143" s="195"/>
      <c r="BL143" s="195"/>
      <c r="BM143" s="195"/>
      <c r="BN143" s="195"/>
      <c r="BO143" s="195"/>
      <c r="BP143" s="195"/>
      <c r="BQ143" s="195"/>
      <c r="BR143" s="195"/>
      <c r="BS143" s="195"/>
      <c r="BT143" s="195"/>
      <c r="BU143" s="195"/>
      <c r="BV143" s="195"/>
      <c r="BW143" s="195"/>
      <c r="BX143" s="195"/>
      <c r="BY143" s="195"/>
      <c r="BZ143" s="195"/>
      <c r="CA143" s="195"/>
      <c r="CB143" s="195"/>
      <c r="CC143" s="195"/>
      <c r="CD143" s="195"/>
      <c r="CE143" s="195"/>
    </row>
    <row r="144" spans="2:83" outlineLevel="1">
      <c r="B144" s="415">
        <f t="shared" si="60"/>
        <v>44895</v>
      </c>
      <c r="AN144" s="3"/>
      <c r="AQ144" s="3">
        <f>$AQ$22</f>
        <v>4</v>
      </c>
      <c r="AR144" s="420">
        <v>0</v>
      </c>
      <c r="AS144" s="195"/>
      <c r="BF144" s="195"/>
      <c r="BG144" s="195"/>
      <c r="BH144" s="195"/>
      <c r="BI144" s="195"/>
      <c r="BJ144" s="195"/>
      <c r="BK144" s="195"/>
      <c r="BL144" s="195"/>
      <c r="BM144" s="195"/>
      <c r="BN144" s="195"/>
      <c r="BO144" s="195"/>
      <c r="BP144" s="195"/>
      <c r="BQ144" s="195"/>
      <c r="BR144" s="195"/>
      <c r="BS144" s="195"/>
      <c r="BT144" s="195"/>
      <c r="BU144" s="195"/>
      <c r="BV144" s="195"/>
      <c r="BW144" s="195"/>
      <c r="BX144" s="195"/>
      <c r="BY144" s="195"/>
      <c r="BZ144" s="195"/>
      <c r="CA144" s="195"/>
      <c r="CB144" s="195"/>
      <c r="CC144" s="195"/>
      <c r="CD144" s="195"/>
      <c r="CE144" s="195"/>
    </row>
    <row r="145" spans="1:83" outlineLevel="1">
      <c r="B145" s="415">
        <f t="shared" si="60"/>
        <v>44926</v>
      </c>
      <c r="AN145" s="3"/>
      <c r="AR145" s="3">
        <f>$AR$22</f>
        <v>5</v>
      </c>
      <c r="AS145" s="195"/>
      <c r="BF145" s="195"/>
      <c r="BG145" s="195"/>
      <c r="BH145" s="195"/>
      <c r="BI145" s="195"/>
      <c r="BJ145" s="195"/>
      <c r="BK145" s="195"/>
      <c r="BL145" s="195"/>
      <c r="BM145" s="195"/>
      <c r="BN145" s="195"/>
      <c r="BO145" s="195"/>
      <c r="BP145" s="195"/>
      <c r="BQ145" s="195"/>
      <c r="BR145" s="195"/>
      <c r="BS145" s="195"/>
      <c r="BT145" s="195"/>
      <c r="BU145" s="195"/>
      <c r="BV145" s="195"/>
      <c r="BW145" s="195"/>
      <c r="BX145" s="195"/>
      <c r="BY145" s="195"/>
      <c r="BZ145" s="195"/>
      <c r="CA145" s="195"/>
      <c r="CB145" s="195"/>
      <c r="CC145" s="195"/>
      <c r="CD145" s="195"/>
      <c r="CE145" s="195"/>
    </row>
    <row r="146" spans="1:83" outlineLevel="1">
      <c r="B146" s="419" t="s">
        <v>175</v>
      </c>
      <c r="C146" s="418"/>
      <c r="D146" s="418"/>
      <c r="E146" s="418"/>
      <c r="F146" s="418"/>
      <c r="G146" s="418"/>
      <c r="H146" s="417"/>
      <c r="I146" s="416">
        <f t="shared" ref="I146:AR146" si="61">SUM(I110:I145)</f>
        <v>0</v>
      </c>
      <c r="J146" s="416">
        <f t="shared" si="61"/>
        <v>0</v>
      </c>
      <c r="K146" s="416">
        <f t="shared" si="61"/>
        <v>1</v>
      </c>
      <c r="L146" s="416">
        <f t="shared" si="61"/>
        <v>0</v>
      </c>
      <c r="M146" s="416">
        <f t="shared" si="61"/>
        <v>1</v>
      </c>
      <c r="N146" s="416">
        <f t="shared" si="61"/>
        <v>1</v>
      </c>
      <c r="O146" s="416">
        <f t="shared" si="61"/>
        <v>1</v>
      </c>
      <c r="P146" s="416">
        <f t="shared" si="61"/>
        <v>1</v>
      </c>
      <c r="Q146" s="416">
        <f t="shared" si="61"/>
        <v>1</v>
      </c>
      <c r="R146" s="416">
        <f t="shared" si="61"/>
        <v>3</v>
      </c>
      <c r="S146" s="416">
        <f t="shared" si="61"/>
        <v>3</v>
      </c>
      <c r="T146" s="416">
        <f t="shared" si="61"/>
        <v>1</v>
      </c>
      <c r="U146" s="416">
        <f t="shared" si="61"/>
        <v>5</v>
      </c>
      <c r="V146" s="416">
        <f t="shared" si="61"/>
        <v>3</v>
      </c>
      <c r="W146" s="416">
        <f t="shared" si="61"/>
        <v>2</v>
      </c>
      <c r="X146" s="416">
        <f t="shared" si="61"/>
        <v>7</v>
      </c>
      <c r="Y146" s="416">
        <f t="shared" si="61"/>
        <v>4</v>
      </c>
      <c r="Z146" s="416">
        <f t="shared" si="61"/>
        <v>4</v>
      </c>
      <c r="AA146" s="416">
        <f t="shared" si="61"/>
        <v>9</v>
      </c>
      <c r="AB146" s="416">
        <f t="shared" si="61"/>
        <v>6</v>
      </c>
      <c r="AC146" s="416">
        <f t="shared" si="61"/>
        <v>7</v>
      </c>
      <c r="AD146" s="416">
        <f t="shared" si="61"/>
        <v>11</v>
      </c>
      <c r="AE146" s="416">
        <f t="shared" si="61"/>
        <v>9</v>
      </c>
      <c r="AF146" s="416">
        <f t="shared" si="61"/>
        <v>9</v>
      </c>
      <c r="AG146" s="416">
        <f t="shared" si="61"/>
        <v>14</v>
      </c>
      <c r="AH146" s="416">
        <f t="shared" si="61"/>
        <v>12</v>
      </c>
      <c r="AI146" s="416">
        <f t="shared" si="61"/>
        <v>13</v>
      </c>
      <c r="AJ146" s="416">
        <f t="shared" si="61"/>
        <v>17</v>
      </c>
      <c r="AK146" s="416">
        <f t="shared" si="61"/>
        <v>16</v>
      </c>
      <c r="AL146" s="416">
        <f t="shared" si="61"/>
        <v>16</v>
      </c>
      <c r="AM146" s="416">
        <f t="shared" si="61"/>
        <v>20</v>
      </c>
      <c r="AN146" s="416">
        <f t="shared" si="61"/>
        <v>21</v>
      </c>
      <c r="AO146" s="416">
        <f t="shared" si="61"/>
        <v>20</v>
      </c>
      <c r="AP146" s="416">
        <f t="shared" si="61"/>
        <v>24</v>
      </c>
      <c r="AQ146" s="416">
        <f t="shared" si="61"/>
        <v>25</v>
      </c>
      <c r="AR146" s="416">
        <f t="shared" si="61"/>
        <v>25</v>
      </c>
    </row>
    <row r="147" spans="1:83" outlineLevel="1">
      <c r="B147" s="415"/>
      <c r="AF147" s="3"/>
      <c r="AG147" s="426"/>
      <c r="AH147" s="426"/>
      <c r="AI147" s="426"/>
      <c r="AJ147" s="426"/>
      <c r="AK147" s="426"/>
      <c r="AL147" s="426"/>
      <c r="AM147" s="426"/>
      <c r="AN147" s="426"/>
      <c r="AO147" s="426"/>
      <c r="AP147" s="426"/>
      <c r="AQ147" s="426"/>
      <c r="AR147" s="426"/>
    </row>
    <row r="148" spans="1:83" outlineLevel="1">
      <c r="B148" s="425" t="s">
        <v>174</v>
      </c>
      <c r="C148" s="185"/>
      <c r="D148" s="185"/>
      <c r="E148" s="185"/>
      <c r="F148" s="185"/>
      <c r="G148" s="185"/>
      <c r="H148" s="185"/>
      <c r="I148" s="412">
        <f t="shared" ref="I148:AR148" si="62">I146*$G$15</f>
        <v>0</v>
      </c>
      <c r="J148" s="412">
        <f t="shared" si="62"/>
        <v>0</v>
      </c>
      <c r="K148" s="412">
        <f t="shared" si="62"/>
        <v>100000</v>
      </c>
      <c r="L148" s="412">
        <f t="shared" si="62"/>
        <v>0</v>
      </c>
      <c r="M148" s="412">
        <f t="shared" si="62"/>
        <v>100000</v>
      </c>
      <c r="N148" s="412">
        <f t="shared" si="62"/>
        <v>100000</v>
      </c>
      <c r="O148" s="412">
        <f t="shared" si="62"/>
        <v>100000</v>
      </c>
      <c r="P148" s="412">
        <f t="shared" si="62"/>
        <v>100000</v>
      </c>
      <c r="Q148" s="412">
        <f t="shared" si="62"/>
        <v>100000</v>
      </c>
      <c r="R148" s="412">
        <f t="shared" si="62"/>
        <v>300000</v>
      </c>
      <c r="S148" s="412">
        <f t="shared" si="62"/>
        <v>300000</v>
      </c>
      <c r="T148" s="412">
        <f t="shared" si="62"/>
        <v>100000</v>
      </c>
      <c r="U148" s="412">
        <f t="shared" si="62"/>
        <v>500000</v>
      </c>
      <c r="V148" s="412">
        <f t="shared" si="62"/>
        <v>300000</v>
      </c>
      <c r="W148" s="412">
        <f t="shared" si="62"/>
        <v>200000</v>
      </c>
      <c r="X148" s="412">
        <f t="shared" si="62"/>
        <v>700000</v>
      </c>
      <c r="Y148" s="412">
        <f t="shared" si="62"/>
        <v>400000</v>
      </c>
      <c r="Z148" s="412">
        <f t="shared" si="62"/>
        <v>400000</v>
      </c>
      <c r="AA148" s="412">
        <f t="shared" si="62"/>
        <v>900000</v>
      </c>
      <c r="AB148" s="412">
        <f t="shared" si="62"/>
        <v>600000</v>
      </c>
      <c r="AC148" s="412">
        <f t="shared" si="62"/>
        <v>700000</v>
      </c>
      <c r="AD148" s="412">
        <f t="shared" si="62"/>
        <v>1100000</v>
      </c>
      <c r="AE148" s="412">
        <f t="shared" si="62"/>
        <v>900000</v>
      </c>
      <c r="AF148" s="412">
        <f t="shared" si="62"/>
        <v>900000</v>
      </c>
      <c r="AG148" s="412">
        <f t="shared" si="62"/>
        <v>1400000</v>
      </c>
      <c r="AH148" s="412">
        <f t="shared" si="62"/>
        <v>1200000</v>
      </c>
      <c r="AI148" s="412">
        <f t="shared" si="62"/>
        <v>1300000</v>
      </c>
      <c r="AJ148" s="412">
        <f t="shared" si="62"/>
        <v>1700000</v>
      </c>
      <c r="AK148" s="412">
        <f t="shared" si="62"/>
        <v>1600000</v>
      </c>
      <c r="AL148" s="412">
        <f t="shared" si="62"/>
        <v>1600000</v>
      </c>
      <c r="AM148" s="412">
        <f t="shared" si="62"/>
        <v>2000000</v>
      </c>
      <c r="AN148" s="412">
        <f t="shared" si="62"/>
        <v>2100000</v>
      </c>
      <c r="AO148" s="412">
        <f t="shared" si="62"/>
        <v>2000000</v>
      </c>
      <c r="AP148" s="412">
        <f t="shared" si="62"/>
        <v>2400000</v>
      </c>
      <c r="AQ148" s="412">
        <f t="shared" si="62"/>
        <v>2500000</v>
      </c>
      <c r="AR148" s="411">
        <f t="shared" si="62"/>
        <v>2500000</v>
      </c>
    </row>
    <row r="149" spans="1:83" outlineLevel="1">
      <c r="B149" s="424" t="s">
        <v>173</v>
      </c>
      <c r="C149" s="423"/>
      <c r="D149" s="423"/>
      <c r="E149" s="423"/>
      <c r="F149" s="423"/>
      <c r="G149" s="423"/>
      <c r="H149" s="423"/>
      <c r="I149" s="80">
        <f>SUM(D148:I148)/3</f>
        <v>0</v>
      </c>
      <c r="J149" s="80">
        <f>SUM(E148:J148)/3</f>
        <v>0</v>
      </c>
      <c r="K149" s="80">
        <f t="shared" ref="K149:AR149" si="63">SUM(I148:K148)/3</f>
        <v>33333.333333333336</v>
      </c>
      <c r="L149" s="80">
        <f t="shared" si="63"/>
        <v>33333.333333333336</v>
      </c>
      <c r="M149" s="80">
        <f t="shared" si="63"/>
        <v>66666.666666666672</v>
      </c>
      <c r="N149" s="80">
        <f t="shared" si="63"/>
        <v>66666.666666666672</v>
      </c>
      <c r="O149" s="80">
        <f t="shared" si="63"/>
        <v>100000</v>
      </c>
      <c r="P149" s="80">
        <f t="shared" si="63"/>
        <v>100000</v>
      </c>
      <c r="Q149" s="80">
        <f t="shared" si="63"/>
        <v>100000</v>
      </c>
      <c r="R149" s="80">
        <f t="shared" si="63"/>
        <v>166666.66666666666</v>
      </c>
      <c r="S149" s="80">
        <f t="shared" si="63"/>
        <v>233333.33333333334</v>
      </c>
      <c r="T149" s="80">
        <f t="shared" si="63"/>
        <v>233333.33333333334</v>
      </c>
      <c r="U149" s="80">
        <f t="shared" si="63"/>
        <v>300000</v>
      </c>
      <c r="V149" s="80">
        <f t="shared" si="63"/>
        <v>300000</v>
      </c>
      <c r="W149" s="80">
        <f t="shared" si="63"/>
        <v>333333.33333333331</v>
      </c>
      <c r="X149" s="80">
        <f t="shared" si="63"/>
        <v>400000</v>
      </c>
      <c r="Y149" s="80">
        <f t="shared" si="63"/>
        <v>433333.33333333331</v>
      </c>
      <c r="Z149" s="80">
        <f t="shared" si="63"/>
        <v>500000</v>
      </c>
      <c r="AA149" s="80">
        <f t="shared" si="63"/>
        <v>566666.66666666663</v>
      </c>
      <c r="AB149" s="80">
        <f t="shared" si="63"/>
        <v>633333.33333333337</v>
      </c>
      <c r="AC149" s="80">
        <f t="shared" si="63"/>
        <v>733333.33333333337</v>
      </c>
      <c r="AD149" s="80">
        <f t="shared" si="63"/>
        <v>800000</v>
      </c>
      <c r="AE149" s="80">
        <f t="shared" si="63"/>
        <v>900000</v>
      </c>
      <c r="AF149" s="80">
        <f t="shared" si="63"/>
        <v>966666.66666666663</v>
      </c>
      <c r="AG149" s="80">
        <f t="shared" si="63"/>
        <v>1066666.6666666667</v>
      </c>
      <c r="AH149" s="80">
        <f t="shared" si="63"/>
        <v>1166666.6666666667</v>
      </c>
      <c r="AI149" s="80">
        <f t="shared" si="63"/>
        <v>1300000</v>
      </c>
      <c r="AJ149" s="80">
        <f t="shared" si="63"/>
        <v>1400000</v>
      </c>
      <c r="AK149" s="80">
        <f t="shared" si="63"/>
        <v>1533333.3333333333</v>
      </c>
      <c r="AL149" s="80">
        <f t="shared" si="63"/>
        <v>1633333.3333333333</v>
      </c>
      <c r="AM149" s="80">
        <f t="shared" si="63"/>
        <v>1733333.3333333333</v>
      </c>
      <c r="AN149" s="80">
        <f t="shared" si="63"/>
        <v>1900000</v>
      </c>
      <c r="AO149" s="80">
        <f t="shared" si="63"/>
        <v>2033333.3333333333</v>
      </c>
      <c r="AP149" s="80">
        <f t="shared" si="63"/>
        <v>2166666.6666666665</v>
      </c>
      <c r="AQ149" s="80">
        <f t="shared" si="63"/>
        <v>2300000</v>
      </c>
      <c r="AR149" s="407">
        <f t="shared" si="63"/>
        <v>2466666.6666666665</v>
      </c>
    </row>
    <row r="150" spans="1:83" outlineLevel="1"/>
    <row r="151" spans="1:83" ht="13.5" outlineLevel="1" thickBot="1">
      <c r="A151" s="1" t="s">
        <v>0</v>
      </c>
      <c r="B151" s="422" t="s">
        <v>177</v>
      </c>
      <c r="C151" s="421"/>
      <c r="D151" s="421"/>
      <c r="E151" s="117"/>
      <c r="F151" s="117"/>
      <c r="G151" s="117"/>
      <c r="H151" s="117"/>
      <c r="I151" s="116">
        <f>I4</f>
        <v>43831</v>
      </c>
      <c r="J151" s="116">
        <f t="shared" ref="J151:AR151" si="64">EOMONTH(I151,1)</f>
        <v>43890</v>
      </c>
      <c r="K151" s="116">
        <f t="shared" si="64"/>
        <v>43921</v>
      </c>
      <c r="L151" s="116">
        <f t="shared" si="64"/>
        <v>43951</v>
      </c>
      <c r="M151" s="116">
        <f t="shared" si="64"/>
        <v>43982</v>
      </c>
      <c r="N151" s="116">
        <f t="shared" si="64"/>
        <v>44012</v>
      </c>
      <c r="O151" s="116">
        <f t="shared" si="64"/>
        <v>44043</v>
      </c>
      <c r="P151" s="116">
        <f t="shared" si="64"/>
        <v>44074</v>
      </c>
      <c r="Q151" s="116">
        <f t="shared" si="64"/>
        <v>44104</v>
      </c>
      <c r="R151" s="116">
        <f t="shared" si="64"/>
        <v>44135</v>
      </c>
      <c r="S151" s="116">
        <f t="shared" si="64"/>
        <v>44165</v>
      </c>
      <c r="T151" s="116">
        <f t="shared" si="64"/>
        <v>44196</v>
      </c>
      <c r="U151" s="116">
        <f t="shared" si="64"/>
        <v>44227</v>
      </c>
      <c r="V151" s="116">
        <f t="shared" si="64"/>
        <v>44255</v>
      </c>
      <c r="W151" s="116">
        <f t="shared" si="64"/>
        <v>44286</v>
      </c>
      <c r="X151" s="116">
        <f t="shared" si="64"/>
        <v>44316</v>
      </c>
      <c r="Y151" s="116">
        <f t="shared" si="64"/>
        <v>44347</v>
      </c>
      <c r="Z151" s="116">
        <f t="shared" si="64"/>
        <v>44377</v>
      </c>
      <c r="AA151" s="116">
        <f t="shared" si="64"/>
        <v>44408</v>
      </c>
      <c r="AB151" s="116">
        <f t="shared" si="64"/>
        <v>44439</v>
      </c>
      <c r="AC151" s="116">
        <f t="shared" si="64"/>
        <v>44469</v>
      </c>
      <c r="AD151" s="116">
        <f t="shared" si="64"/>
        <v>44500</v>
      </c>
      <c r="AE151" s="116">
        <f t="shared" si="64"/>
        <v>44530</v>
      </c>
      <c r="AF151" s="116">
        <f t="shared" si="64"/>
        <v>44561</v>
      </c>
      <c r="AG151" s="116">
        <f t="shared" si="64"/>
        <v>44592</v>
      </c>
      <c r="AH151" s="116">
        <f t="shared" si="64"/>
        <v>44620</v>
      </c>
      <c r="AI151" s="116">
        <f t="shared" si="64"/>
        <v>44651</v>
      </c>
      <c r="AJ151" s="116">
        <f t="shared" si="64"/>
        <v>44681</v>
      </c>
      <c r="AK151" s="116">
        <f t="shared" si="64"/>
        <v>44712</v>
      </c>
      <c r="AL151" s="116">
        <f t="shared" si="64"/>
        <v>44742</v>
      </c>
      <c r="AM151" s="116">
        <f t="shared" si="64"/>
        <v>44773</v>
      </c>
      <c r="AN151" s="116">
        <f t="shared" si="64"/>
        <v>44804</v>
      </c>
      <c r="AO151" s="116">
        <f t="shared" si="64"/>
        <v>44834</v>
      </c>
      <c r="AP151" s="116">
        <f t="shared" si="64"/>
        <v>44865</v>
      </c>
      <c r="AQ151" s="116">
        <f t="shared" si="64"/>
        <v>44895</v>
      </c>
      <c r="AR151" s="116">
        <f t="shared" si="64"/>
        <v>44926</v>
      </c>
    </row>
    <row r="152" spans="1:83" outlineLevel="1">
      <c r="AT152" s="195"/>
      <c r="AU152" s="195"/>
      <c r="AV152" s="195"/>
      <c r="AW152" s="195"/>
      <c r="AX152" s="195"/>
      <c r="AY152" s="195"/>
      <c r="AZ152" s="195"/>
      <c r="BA152" s="195"/>
      <c r="BB152" s="195"/>
      <c r="BC152" s="195"/>
      <c r="BD152" s="195"/>
      <c r="BE152" s="195"/>
    </row>
    <row r="153" spans="1:83" outlineLevel="1">
      <c r="B153" s="4" t="s">
        <v>176</v>
      </c>
      <c r="AE153" s="420"/>
      <c r="AT153" s="195"/>
      <c r="AU153" s="195"/>
      <c r="AV153" s="195"/>
      <c r="AW153" s="195"/>
      <c r="AX153" s="195"/>
      <c r="AY153" s="195"/>
      <c r="AZ153" s="195"/>
      <c r="BA153" s="195"/>
      <c r="BB153" s="195"/>
      <c r="BC153" s="195"/>
      <c r="BD153" s="195"/>
      <c r="BE153" s="195"/>
    </row>
    <row r="154" spans="1:83" outlineLevel="1">
      <c r="B154" s="415">
        <f t="shared" ref="B154:B189" si="65">B63</f>
        <v>43831</v>
      </c>
      <c r="I154" s="3">
        <f>$I$22</f>
        <v>0</v>
      </c>
      <c r="J154" s="420">
        <v>0</v>
      </c>
      <c r="K154" s="420">
        <v>0</v>
      </c>
      <c r="L154" s="420">
        <v>0</v>
      </c>
      <c r="M154" s="420">
        <v>0</v>
      </c>
      <c r="N154" s="420">
        <v>0</v>
      </c>
      <c r="O154" s="420">
        <v>0</v>
      </c>
      <c r="P154" s="420">
        <v>0</v>
      </c>
      <c r="Q154" s="420">
        <v>0</v>
      </c>
      <c r="R154" s="420">
        <v>0</v>
      </c>
      <c r="S154" s="420">
        <v>0</v>
      </c>
      <c r="T154" s="420">
        <v>0</v>
      </c>
      <c r="U154" s="195">
        <f>$I$154</f>
        <v>0</v>
      </c>
      <c r="V154" s="420">
        <v>0</v>
      </c>
      <c r="W154" s="420">
        <v>0</v>
      </c>
      <c r="X154" s="420">
        <v>0</v>
      </c>
      <c r="Y154" s="420">
        <v>0</v>
      </c>
      <c r="Z154" s="420">
        <v>0</v>
      </c>
      <c r="AA154" s="420">
        <v>0</v>
      </c>
      <c r="AB154" s="420">
        <v>0</v>
      </c>
      <c r="AC154" s="420">
        <v>0</v>
      </c>
      <c r="AD154" s="420">
        <v>0</v>
      </c>
      <c r="AE154" s="420">
        <v>0</v>
      </c>
      <c r="AF154" s="420">
        <v>0</v>
      </c>
      <c r="AG154" s="195">
        <f>$U$154</f>
        <v>0</v>
      </c>
      <c r="AH154" s="420">
        <v>0</v>
      </c>
      <c r="AI154" s="420">
        <v>0</v>
      </c>
      <c r="AJ154" s="420">
        <v>0</v>
      </c>
      <c r="AK154" s="420">
        <v>0</v>
      </c>
      <c r="AL154" s="420">
        <v>0</v>
      </c>
      <c r="AM154" s="420">
        <v>0</v>
      </c>
      <c r="AN154" s="420">
        <v>0</v>
      </c>
      <c r="AO154" s="420">
        <v>0</v>
      </c>
      <c r="AP154" s="420">
        <v>0</v>
      </c>
      <c r="AQ154" s="420">
        <v>0</v>
      </c>
      <c r="AR154" s="420">
        <v>0</v>
      </c>
      <c r="AT154" s="195"/>
      <c r="AU154" s="195"/>
      <c r="AV154" s="195"/>
      <c r="AW154" s="195"/>
      <c r="AX154" s="195"/>
      <c r="AY154" s="195"/>
      <c r="AZ154" s="195"/>
      <c r="BA154" s="195"/>
      <c r="BB154" s="195"/>
      <c r="BC154" s="195"/>
      <c r="BD154" s="195"/>
      <c r="BE154" s="195"/>
    </row>
    <row r="155" spans="1:83" outlineLevel="1">
      <c r="B155" s="415">
        <f t="shared" si="65"/>
        <v>43890</v>
      </c>
      <c r="J155" s="3">
        <f>$J$22</f>
        <v>0</v>
      </c>
      <c r="K155" s="420">
        <v>0</v>
      </c>
      <c r="L155" s="420">
        <v>0</v>
      </c>
      <c r="M155" s="420">
        <v>0</v>
      </c>
      <c r="N155" s="420">
        <v>0</v>
      </c>
      <c r="O155" s="420">
        <v>0</v>
      </c>
      <c r="P155" s="420">
        <v>0</v>
      </c>
      <c r="Q155" s="420">
        <v>0</v>
      </c>
      <c r="R155" s="420">
        <v>0</v>
      </c>
      <c r="S155" s="420">
        <v>0</v>
      </c>
      <c r="T155" s="420">
        <v>0</v>
      </c>
      <c r="U155" s="420">
        <v>0</v>
      </c>
      <c r="V155" s="195">
        <f>$J$155</f>
        <v>0</v>
      </c>
      <c r="W155" s="420">
        <v>0</v>
      </c>
      <c r="X155" s="420">
        <v>0</v>
      </c>
      <c r="Y155" s="420">
        <v>0</v>
      </c>
      <c r="Z155" s="420">
        <v>0</v>
      </c>
      <c r="AA155" s="420">
        <v>0</v>
      </c>
      <c r="AB155" s="420">
        <v>0</v>
      </c>
      <c r="AC155" s="420">
        <v>0</v>
      </c>
      <c r="AD155" s="420">
        <v>0</v>
      </c>
      <c r="AE155" s="420">
        <v>0</v>
      </c>
      <c r="AF155" s="420">
        <v>0</v>
      </c>
      <c r="AG155" s="420">
        <v>0</v>
      </c>
      <c r="AH155" s="195">
        <f>$V$155</f>
        <v>0</v>
      </c>
      <c r="AI155" s="420">
        <v>0</v>
      </c>
      <c r="AJ155" s="420">
        <v>0</v>
      </c>
      <c r="AK155" s="420">
        <v>0</v>
      </c>
      <c r="AL155" s="420">
        <v>0</v>
      </c>
      <c r="AM155" s="420">
        <v>0</v>
      </c>
      <c r="AN155" s="420">
        <v>0</v>
      </c>
      <c r="AO155" s="420">
        <v>0</v>
      </c>
      <c r="AP155" s="420">
        <v>0</v>
      </c>
      <c r="AQ155" s="420">
        <v>0</v>
      </c>
      <c r="AR155" s="420">
        <v>0</v>
      </c>
      <c r="AS155" s="195"/>
      <c r="AT155" s="195"/>
      <c r="AU155" s="195"/>
      <c r="AV155" s="195"/>
      <c r="AW155" s="195"/>
      <c r="AX155" s="195"/>
      <c r="AY155" s="195"/>
      <c r="AZ155" s="195"/>
      <c r="BA155" s="195"/>
      <c r="BB155" s="195"/>
      <c r="BC155" s="195"/>
      <c r="BD155" s="195"/>
      <c r="BE155" s="195"/>
      <c r="BF155" s="195"/>
      <c r="BG155" s="195"/>
      <c r="BH155" s="195"/>
      <c r="BI155" s="195"/>
    </row>
    <row r="156" spans="1:83" outlineLevel="1">
      <c r="B156" s="415">
        <f t="shared" si="65"/>
        <v>43921</v>
      </c>
      <c r="K156" s="3">
        <f>$K$22</f>
        <v>1</v>
      </c>
      <c r="L156" s="420">
        <v>0</v>
      </c>
      <c r="M156" s="420">
        <v>0</v>
      </c>
      <c r="N156" s="420">
        <v>0</v>
      </c>
      <c r="O156" s="420">
        <v>0</v>
      </c>
      <c r="P156" s="420">
        <v>0</v>
      </c>
      <c r="Q156" s="420">
        <v>0</v>
      </c>
      <c r="R156" s="420">
        <v>0</v>
      </c>
      <c r="S156" s="420">
        <v>0</v>
      </c>
      <c r="T156" s="420">
        <v>0</v>
      </c>
      <c r="U156" s="420">
        <v>0</v>
      </c>
      <c r="V156" s="420">
        <v>0</v>
      </c>
      <c r="W156" s="195">
        <f>$K$156</f>
        <v>1</v>
      </c>
      <c r="X156" s="420">
        <v>0</v>
      </c>
      <c r="Y156" s="420">
        <v>0</v>
      </c>
      <c r="Z156" s="420">
        <v>0</v>
      </c>
      <c r="AA156" s="420">
        <v>0</v>
      </c>
      <c r="AB156" s="420">
        <v>0</v>
      </c>
      <c r="AC156" s="420">
        <v>0</v>
      </c>
      <c r="AD156" s="420">
        <v>0</v>
      </c>
      <c r="AE156" s="420">
        <v>0</v>
      </c>
      <c r="AF156" s="420">
        <v>0</v>
      </c>
      <c r="AG156" s="420">
        <v>0</v>
      </c>
      <c r="AH156" s="420">
        <v>0</v>
      </c>
      <c r="AI156" s="195">
        <f>$K$156</f>
        <v>1</v>
      </c>
      <c r="AJ156" s="420">
        <v>0</v>
      </c>
      <c r="AK156" s="420">
        <v>0</v>
      </c>
      <c r="AL156" s="420">
        <v>0</v>
      </c>
      <c r="AM156" s="420">
        <v>0</v>
      </c>
      <c r="AN156" s="420">
        <v>0</v>
      </c>
      <c r="AO156" s="420">
        <v>0</v>
      </c>
      <c r="AP156" s="420">
        <v>0</v>
      </c>
      <c r="AQ156" s="420">
        <v>0</v>
      </c>
      <c r="AR156" s="420">
        <v>0</v>
      </c>
      <c r="AS156" s="195"/>
      <c r="AT156" s="195"/>
      <c r="AU156" s="195"/>
      <c r="AV156" s="195"/>
      <c r="AW156" s="195"/>
      <c r="AX156" s="195"/>
      <c r="AY156" s="195"/>
      <c r="AZ156" s="195"/>
      <c r="BA156" s="195"/>
      <c r="BB156" s="195"/>
      <c r="BC156" s="195"/>
      <c r="BD156" s="195"/>
      <c r="BE156" s="195"/>
      <c r="BF156" s="195"/>
      <c r="BG156" s="195"/>
      <c r="BH156" s="195"/>
      <c r="BI156" s="195"/>
      <c r="BJ156" s="195"/>
    </row>
    <row r="157" spans="1:83" outlineLevel="1">
      <c r="B157" s="415">
        <f t="shared" si="65"/>
        <v>43951</v>
      </c>
      <c r="L157" s="3">
        <f>$L$22</f>
        <v>0</v>
      </c>
      <c r="M157" s="420">
        <v>0</v>
      </c>
      <c r="N157" s="420">
        <v>0</v>
      </c>
      <c r="O157" s="420">
        <v>0</v>
      </c>
      <c r="P157" s="420">
        <v>0</v>
      </c>
      <c r="Q157" s="420">
        <v>0</v>
      </c>
      <c r="R157" s="420">
        <v>0</v>
      </c>
      <c r="S157" s="420">
        <v>0</v>
      </c>
      <c r="T157" s="420">
        <v>0</v>
      </c>
      <c r="U157" s="420">
        <v>0</v>
      </c>
      <c r="V157" s="420">
        <v>0</v>
      </c>
      <c r="W157" s="420">
        <v>0</v>
      </c>
      <c r="X157" s="195">
        <f>$L$157</f>
        <v>0</v>
      </c>
      <c r="Y157" s="420">
        <v>0</v>
      </c>
      <c r="Z157" s="420">
        <v>0</v>
      </c>
      <c r="AA157" s="420">
        <v>0</v>
      </c>
      <c r="AB157" s="420">
        <v>0</v>
      </c>
      <c r="AC157" s="420">
        <v>0</v>
      </c>
      <c r="AD157" s="420">
        <v>0</v>
      </c>
      <c r="AE157" s="420">
        <v>0</v>
      </c>
      <c r="AF157" s="420">
        <v>0</v>
      </c>
      <c r="AG157" s="420">
        <v>0</v>
      </c>
      <c r="AH157" s="420">
        <v>0</v>
      </c>
      <c r="AI157" s="420">
        <v>0</v>
      </c>
      <c r="AJ157" s="195">
        <f>$X$157</f>
        <v>0</v>
      </c>
      <c r="AK157" s="420">
        <v>0</v>
      </c>
      <c r="AL157" s="420">
        <v>0</v>
      </c>
      <c r="AM157" s="420">
        <v>0</v>
      </c>
      <c r="AN157" s="420">
        <v>0</v>
      </c>
      <c r="AO157" s="420">
        <v>0</v>
      </c>
      <c r="AP157" s="420">
        <v>0</v>
      </c>
      <c r="AQ157" s="420">
        <v>0</v>
      </c>
      <c r="AR157" s="420">
        <v>0</v>
      </c>
      <c r="AS157" s="195"/>
      <c r="AT157" s="195"/>
      <c r="AU157" s="195"/>
      <c r="AV157" s="195"/>
      <c r="AW157" s="195"/>
      <c r="AX157" s="195"/>
      <c r="AY157" s="195"/>
      <c r="AZ157" s="195"/>
      <c r="BA157" s="195"/>
      <c r="BB157" s="195"/>
      <c r="BC157" s="195"/>
      <c r="BD157" s="195"/>
      <c r="BE157" s="195"/>
      <c r="BF157" s="195"/>
      <c r="BG157" s="195"/>
      <c r="BH157" s="195"/>
      <c r="BI157" s="195"/>
      <c r="BJ157" s="195"/>
      <c r="BK157" s="195"/>
    </row>
    <row r="158" spans="1:83" outlineLevel="1">
      <c r="B158" s="415">
        <f t="shared" si="65"/>
        <v>43982</v>
      </c>
      <c r="M158" s="3">
        <f>$M$22</f>
        <v>1</v>
      </c>
      <c r="N158" s="420">
        <v>0</v>
      </c>
      <c r="O158" s="420">
        <v>0</v>
      </c>
      <c r="P158" s="420">
        <v>0</v>
      </c>
      <c r="Q158" s="420">
        <v>0</v>
      </c>
      <c r="R158" s="420">
        <v>0</v>
      </c>
      <c r="S158" s="420">
        <v>0</v>
      </c>
      <c r="T158" s="420">
        <v>0</v>
      </c>
      <c r="U158" s="420">
        <v>0</v>
      </c>
      <c r="V158" s="420">
        <v>0</v>
      </c>
      <c r="W158" s="420">
        <v>0</v>
      </c>
      <c r="X158" s="420">
        <v>0</v>
      </c>
      <c r="Y158" s="195">
        <f>$M$158</f>
        <v>1</v>
      </c>
      <c r="Z158" s="420">
        <v>0</v>
      </c>
      <c r="AA158" s="420">
        <v>0</v>
      </c>
      <c r="AB158" s="420">
        <v>0</v>
      </c>
      <c r="AC158" s="420">
        <v>0</v>
      </c>
      <c r="AD158" s="420">
        <v>0</v>
      </c>
      <c r="AE158" s="420">
        <v>0</v>
      </c>
      <c r="AF158" s="420">
        <v>0</v>
      </c>
      <c r="AG158" s="420">
        <v>0</v>
      </c>
      <c r="AH158" s="420">
        <v>0</v>
      </c>
      <c r="AI158" s="420">
        <v>0</v>
      </c>
      <c r="AJ158" s="420">
        <v>0</v>
      </c>
      <c r="AK158" s="195">
        <f>$M$158</f>
        <v>1</v>
      </c>
      <c r="AL158" s="420">
        <v>0</v>
      </c>
      <c r="AM158" s="420">
        <v>0</v>
      </c>
      <c r="AN158" s="420">
        <v>0</v>
      </c>
      <c r="AO158" s="420">
        <v>0</v>
      </c>
      <c r="AP158" s="420">
        <v>0</v>
      </c>
      <c r="AQ158" s="420">
        <v>0</v>
      </c>
      <c r="AR158" s="420">
        <v>0</v>
      </c>
      <c r="AS158" s="195"/>
      <c r="AT158" s="195"/>
      <c r="AU158" s="195"/>
      <c r="AV158" s="195"/>
      <c r="AW158" s="195"/>
      <c r="AX158" s="195"/>
      <c r="AY158" s="195"/>
      <c r="AZ158" s="195"/>
      <c r="BA158" s="195"/>
      <c r="BB158" s="195"/>
      <c r="BC158" s="195"/>
      <c r="BD158" s="195"/>
      <c r="BE158" s="195"/>
      <c r="BF158" s="195"/>
      <c r="BG158" s="195"/>
      <c r="BH158" s="195"/>
      <c r="BI158" s="195"/>
      <c r="BJ158" s="195"/>
      <c r="BK158" s="195"/>
      <c r="BL158" s="195"/>
    </row>
    <row r="159" spans="1:83" outlineLevel="1">
      <c r="B159" s="415">
        <f t="shared" si="65"/>
        <v>44012</v>
      </c>
      <c r="N159" s="3">
        <f>$N$22</f>
        <v>0</v>
      </c>
      <c r="O159" s="420">
        <v>0</v>
      </c>
      <c r="P159" s="420">
        <v>0</v>
      </c>
      <c r="Q159" s="420">
        <v>0</v>
      </c>
      <c r="R159" s="420">
        <v>0</v>
      </c>
      <c r="S159" s="420">
        <v>0</v>
      </c>
      <c r="T159" s="420">
        <v>0</v>
      </c>
      <c r="U159" s="420">
        <v>0</v>
      </c>
      <c r="V159" s="420">
        <v>0</v>
      </c>
      <c r="W159" s="420">
        <v>0</v>
      </c>
      <c r="X159" s="420">
        <v>0</v>
      </c>
      <c r="Y159" s="420">
        <v>0</v>
      </c>
      <c r="Z159" s="195">
        <f>$N$159</f>
        <v>0</v>
      </c>
      <c r="AA159" s="420">
        <v>0</v>
      </c>
      <c r="AB159" s="420">
        <v>0</v>
      </c>
      <c r="AC159" s="420">
        <v>0</v>
      </c>
      <c r="AD159" s="420">
        <v>0</v>
      </c>
      <c r="AE159" s="420">
        <v>0</v>
      </c>
      <c r="AF159" s="420">
        <v>0</v>
      </c>
      <c r="AG159" s="420">
        <v>0</v>
      </c>
      <c r="AH159" s="420">
        <v>0</v>
      </c>
      <c r="AI159" s="420">
        <v>0</v>
      </c>
      <c r="AJ159" s="420">
        <v>0</v>
      </c>
      <c r="AK159" s="420">
        <v>0</v>
      </c>
      <c r="AL159" s="195">
        <f>$Z$159</f>
        <v>0</v>
      </c>
      <c r="AM159" s="420">
        <v>0</v>
      </c>
      <c r="AN159" s="420">
        <v>0</v>
      </c>
      <c r="AO159" s="420">
        <v>0</v>
      </c>
      <c r="AP159" s="420">
        <v>0</v>
      </c>
      <c r="AQ159" s="420">
        <v>0</v>
      </c>
      <c r="AR159" s="420">
        <v>0</v>
      </c>
      <c r="AS159" s="195"/>
      <c r="AT159" s="195"/>
      <c r="AU159" s="195"/>
      <c r="AV159" s="195"/>
      <c r="AW159" s="195"/>
      <c r="AX159" s="195"/>
      <c r="AY159" s="195"/>
      <c r="AZ159" s="195"/>
      <c r="BA159" s="195"/>
      <c r="BB159" s="195"/>
      <c r="BC159" s="195"/>
      <c r="BD159" s="195"/>
      <c r="BE159" s="195"/>
      <c r="BF159" s="195"/>
      <c r="BG159" s="195"/>
      <c r="BH159" s="195"/>
      <c r="BI159" s="195"/>
      <c r="BJ159" s="195"/>
      <c r="BK159" s="195"/>
      <c r="BL159" s="195"/>
      <c r="BM159" s="195"/>
    </row>
    <row r="160" spans="1:83" outlineLevel="1">
      <c r="B160" s="415">
        <f t="shared" si="65"/>
        <v>44043</v>
      </c>
      <c r="O160" s="3">
        <f>$O$22</f>
        <v>1</v>
      </c>
      <c r="P160" s="420">
        <v>0</v>
      </c>
      <c r="Q160" s="420">
        <v>0</v>
      </c>
      <c r="R160" s="420">
        <v>0</v>
      </c>
      <c r="S160" s="420">
        <v>0</v>
      </c>
      <c r="T160" s="420">
        <v>0</v>
      </c>
      <c r="U160" s="420">
        <v>0</v>
      </c>
      <c r="V160" s="420">
        <v>0</v>
      </c>
      <c r="W160" s="420">
        <v>0</v>
      </c>
      <c r="X160" s="420">
        <v>0</v>
      </c>
      <c r="Y160" s="420">
        <v>0</v>
      </c>
      <c r="Z160" s="420">
        <v>0</v>
      </c>
      <c r="AA160" s="195">
        <f>$O$160</f>
        <v>1</v>
      </c>
      <c r="AB160" s="420">
        <v>0</v>
      </c>
      <c r="AC160" s="420">
        <v>0</v>
      </c>
      <c r="AD160" s="420">
        <v>0</v>
      </c>
      <c r="AE160" s="420">
        <v>0</v>
      </c>
      <c r="AF160" s="420">
        <v>0</v>
      </c>
      <c r="AG160" s="420">
        <v>0</v>
      </c>
      <c r="AH160" s="420">
        <v>0</v>
      </c>
      <c r="AI160" s="420">
        <v>0</v>
      </c>
      <c r="AJ160" s="420">
        <v>0</v>
      </c>
      <c r="AK160" s="420">
        <v>0</v>
      </c>
      <c r="AL160" s="420">
        <v>0</v>
      </c>
      <c r="AM160" s="195">
        <f>$O$160</f>
        <v>1</v>
      </c>
      <c r="AN160" s="420">
        <v>0</v>
      </c>
      <c r="AO160" s="420">
        <v>0</v>
      </c>
      <c r="AP160" s="420">
        <v>0</v>
      </c>
      <c r="AQ160" s="420">
        <v>0</v>
      </c>
      <c r="AR160" s="420">
        <v>0</v>
      </c>
      <c r="AS160" s="195"/>
      <c r="AT160" s="195"/>
      <c r="AU160" s="195"/>
      <c r="AV160" s="195"/>
      <c r="AW160" s="195"/>
      <c r="AX160" s="195"/>
      <c r="AY160" s="195"/>
      <c r="AZ160" s="195"/>
      <c r="BA160" s="195"/>
      <c r="BB160" s="195"/>
      <c r="BC160" s="195"/>
      <c r="BD160" s="195"/>
      <c r="BE160" s="195"/>
      <c r="BF160" s="195"/>
      <c r="BG160" s="195"/>
      <c r="BH160" s="195"/>
      <c r="BI160" s="195"/>
      <c r="BJ160" s="195"/>
      <c r="BK160" s="195"/>
      <c r="BL160" s="195"/>
      <c r="BM160" s="195"/>
      <c r="BN160" s="195"/>
    </row>
    <row r="161" spans="2:82" outlineLevel="1">
      <c r="B161" s="415">
        <f t="shared" si="65"/>
        <v>44074</v>
      </c>
      <c r="P161" s="3">
        <f>$P$22</f>
        <v>0</v>
      </c>
      <c r="Q161" s="420">
        <v>0</v>
      </c>
      <c r="R161" s="420">
        <v>0</v>
      </c>
      <c r="S161" s="420">
        <v>0</v>
      </c>
      <c r="T161" s="420">
        <v>0</v>
      </c>
      <c r="U161" s="420">
        <v>0</v>
      </c>
      <c r="V161" s="420">
        <v>0</v>
      </c>
      <c r="W161" s="420">
        <v>0</v>
      </c>
      <c r="X161" s="420">
        <v>0</v>
      </c>
      <c r="Y161" s="420">
        <v>0</v>
      </c>
      <c r="Z161" s="420">
        <v>0</v>
      </c>
      <c r="AA161" s="420">
        <v>0</v>
      </c>
      <c r="AB161" s="195">
        <f>$P$161</f>
        <v>0</v>
      </c>
      <c r="AC161" s="420">
        <v>0</v>
      </c>
      <c r="AD161" s="420">
        <v>0</v>
      </c>
      <c r="AE161" s="420">
        <v>0</v>
      </c>
      <c r="AF161" s="420">
        <v>0</v>
      </c>
      <c r="AG161" s="420">
        <v>0</v>
      </c>
      <c r="AH161" s="420">
        <v>0</v>
      </c>
      <c r="AI161" s="420">
        <v>0</v>
      </c>
      <c r="AJ161" s="420">
        <v>0</v>
      </c>
      <c r="AK161" s="420">
        <v>0</v>
      </c>
      <c r="AL161" s="420">
        <v>0</v>
      </c>
      <c r="AM161" s="420">
        <v>0</v>
      </c>
      <c r="AN161" s="195">
        <f>$P$161</f>
        <v>0</v>
      </c>
      <c r="AO161" s="420">
        <v>0</v>
      </c>
      <c r="AP161" s="420">
        <v>0</v>
      </c>
      <c r="AQ161" s="420">
        <v>0</v>
      </c>
      <c r="AR161" s="420">
        <v>0</v>
      </c>
      <c r="AS161" s="195"/>
      <c r="AT161" s="195"/>
      <c r="AU161" s="195"/>
      <c r="AV161" s="195"/>
      <c r="AW161" s="195"/>
      <c r="AX161" s="195"/>
      <c r="AY161" s="195"/>
      <c r="AZ161" s="195"/>
      <c r="BA161" s="195"/>
      <c r="BB161" s="195"/>
      <c r="BC161" s="195"/>
      <c r="BD161" s="195"/>
      <c r="BE161" s="195"/>
      <c r="BF161" s="195"/>
      <c r="BG161" s="195"/>
      <c r="BH161" s="195"/>
      <c r="BI161" s="195"/>
      <c r="BJ161" s="195"/>
      <c r="BK161" s="195"/>
      <c r="BL161" s="195"/>
      <c r="BM161" s="195"/>
      <c r="BN161" s="195"/>
      <c r="BO161" s="195"/>
    </row>
    <row r="162" spans="2:82" outlineLevel="1">
      <c r="B162" s="415">
        <f t="shared" si="65"/>
        <v>44104</v>
      </c>
      <c r="Q162" s="3">
        <f>$Q$22</f>
        <v>0</v>
      </c>
      <c r="R162" s="420">
        <v>0</v>
      </c>
      <c r="S162" s="420">
        <v>0</v>
      </c>
      <c r="T162" s="420">
        <v>0</v>
      </c>
      <c r="U162" s="420">
        <v>0</v>
      </c>
      <c r="V162" s="420">
        <v>0</v>
      </c>
      <c r="W162" s="420">
        <v>0</v>
      </c>
      <c r="X162" s="420">
        <v>0</v>
      </c>
      <c r="Y162" s="420">
        <v>0</v>
      </c>
      <c r="Z162" s="420">
        <v>0</v>
      </c>
      <c r="AA162" s="420">
        <v>0</v>
      </c>
      <c r="AB162" s="420">
        <v>0</v>
      </c>
      <c r="AC162" s="195">
        <f>$Q$162</f>
        <v>0</v>
      </c>
      <c r="AD162" s="420">
        <v>0</v>
      </c>
      <c r="AE162" s="420">
        <v>0</v>
      </c>
      <c r="AF162" s="420">
        <v>0</v>
      </c>
      <c r="AG162" s="420">
        <v>0</v>
      </c>
      <c r="AH162" s="420">
        <v>0</v>
      </c>
      <c r="AI162" s="420">
        <v>0</v>
      </c>
      <c r="AJ162" s="420">
        <v>0</v>
      </c>
      <c r="AK162" s="420">
        <v>0</v>
      </c>
      <c r="AL162" s="420">
        <v>0</v>
      </c>
      <c r="AM162" s="420">
        <v>0</v>
      </c>
      <c r="AN162" s="420">
        <v>0</v>
      </c>
      <c r="AO162" s="195">
        <f>$Q$162</f>
        <v>0</v>
      </c>
      <c r="AP162" s="420">
        <v>0</v>
      </c>
      <c r="AQ162" s="420">
        <v>0</v>
      </c>
      <c r="AR162" s="420">
        <v>0</v>
      </c>
      <c r="AS162" s="195"/>
      <c r="AT162" s="195"/>
      <c r="AU162" s="195"/>
      <c r="AV162" s="195"/>
      <c r="AW162" s="195"/>
      <c r="AX162" s="195"/>
      <c r="AY162" s="195"/>
      <c r="AZ162" s="195"/>
      <c r="BA162" s="195"/>
      <c r="BB162" s="195"/>
      <c r="BC162" s="195"/>
      <c r="BD162" s="195"/>
      <c r="BE162" s="195"/>
      <c r="BF162" s="195"/>
      <c r="BG162" s="195"/>
      <c r="BH162" s="195"/>
      <c r="BI162" s="195"/>
      <c r="BJ162" s="195"/>
      <c r="BK162" s="195"/>
      <c r="BL162" s="195"/>
      <c r="BM162" s="195"/>
      <c r="BN162" s="195"/>
      <c r="BO162" s="195"/>
      <c r="BP162" s="195"/>
    </row>
    <row r="163" spans="2:82" outlineLevel="1">
      <c r="B163" s="415">
        <f t="shared" si="65"/>
        <v>44135</v>
      </c>
      <c r="R163" s="3">
        <f>$R$22</f>
        <v>2</v>
      </c>
      <c r="S163" s="420">
        <v>0</v>
      </c>
      <c r="T163" s="420">
        <v>0</v>
      </c>
      <c r="U163" s="420">
        <v>0</v>
      </c>
      <c r="V163" s="420">
        <v>0</v>
      </c>
      <c r="W163" s="420">
        <v>0</v>
      </c>
      <c r="X163" s="420">
        <v>0</v>
      </c>
      <c r="Y163" s="420">
        <v>0</v>
      </c>
      <c r="Z163" s="420">
        <v>0</v>
      </c>
      <c r="AA163" s="420">
        <v>0</v>
      </c>
      <c r="AB163" s="420">
        <v>0</v>
      </c>
      <c r="AC163" s="420">
        <v>0</v>
      </c>
      <c r="AD163" s="195">
        <f>$R$163</f>
        <v>2</v>
      </c>
      <c r="AE163" s="420">
        <v>0</v>
      </c>
      <c r="AF163" s="420">
        <v>0</v>
      </c>
      <c r="AG163" s="420">
        <v>0</v>
      </c>
      <c r="AH163" s="420">
        <v>0</v>
      </c>
      <c r="AI163" s="420">
        <v>0</v>
      </c>
      <c r="AJ163" s="420">
        <v>0</v>
      </c>
      <c r="AK163" s="420">
        <v>0</v>
      </c>
      <c r="AL163" s="420">
        <v>0</v>
      </c>
      <c r="AM163" s="420">
        <v>0</v>
      </c>
      <c r="AN163" s="420">
        <v>0</v>
      </c>
      <c r="AO163" s="420">
        <v>0</v>
      </c>
      <c r="AP163" s="195">
        <f>$R$163</f>
        <v>2</v>
      </c>
      <c r="AQ163" s="420">
        <v>0</v>
      </c>
      <c r="AR163" s="420">
        <v>0</v>
      </c>
      <c r="AS163" s="195"/>
      <c r="AT163" s="195"/>
      <c r="AU163" s="195"/>
      <c r="AV163" s="195"/>
      <c r="AW163" s="195"/>
      <c r="AX163" s="195"/>
      <c r="AY163" s="195"/>
      <c r="AZ163" s="195"/>
      <c r="BA163" s="195"/>
      <c r="BB163" s="195"/>
      <c r="BC163" s="195"/>
      <c r="BD163" s="195"/>
      <c r="BE163" s="195"/>
      <c r="BF163" s="195"/>
      <c r="BG163" s="195"/>
      <c r="BH163" s="195"/>
      <c r="BI163" s="195"/>
      <c r="BJ163" s="195"/>
      <c r="BK163" s="195"/>
      <c r="BL163" s="195"/>
      <c r="BM163" s="195"/>
      <c r="BN163" s="195"/>
      <c r="BO163" s="195"/>
      <c r="BP163" s="195"/>
      <c r="BQ163" s="195"/>
    </row>
    <row r="164" spans="2:82" outlineLevel="1">
      <c r="B164" s="415">
        <f t="shared" si="65"/>
        <v>44165</v>
      </c>
      <c r="S164" s="3">
        <f>$S$22</f>
        <v>2</v>
      </c>
      <c r="T164" s="420">
        <v>0</v>
      </c>
      <c r="U164" s="420">
        <v>0</v>
      </c>
      <c r="V164" s="420">
        <v>0</v>
      </c>
      <c r="W164" s="420">
        <v>0</v>
      </c>
      <c r="X164" s="420">
        <v>0</v>
      </c>
      <c r="Y164" s="420">
        <v>0</v>
      </c>
      <c r="Z164" s="420">
        <v>0</v>
      </c>
      <c r="AA164" s="420">
        <v>0</v>
      </c>
      <c r="AB164" s="420">
        <v>0</v>
      </c>
      <c r="AC164" s="420">
        <v>0</v>
      </c>
      <c r="AD164" s="420">
        <v>0</v>
      </c>
      <c r="AE164" s="195">
        <f>$S$164</f>
        <v>2</v>
      </c>
      <c r="AF164" s="420">
        <v>0</v>
      </c>
      <c r="AG164" s="420">
        <v>0</v>
      </c>
      <c r="AH164" s="420">
        <v>0</v>
      </c>
      <c r="AI164" s="420">
        <v>0</v>
      </c>
      <c r="AJ164" s="420">
        <v>0</v>
      </c>
      <c r="AK164" s="420">
        <v>0</v>
      </c>
      <c r="AL164" s="420">
        <v>0</v>
      </c>
      <c r="AM164" s="420">
        <v>0</v>
      </c>
      <c r="AN164" s="420">
        <v>0</v>
      </c>
      <c r="AO164" s="420">
        <v>0</v>
      </c>
      <c r="AP164" s="420">
        <v>0</v>
      </c>
      <c r="AQ164" s="195">
        <f>$S$164</f>
        <v>2</v>
      </c>
      <c r="AR164" s="420">
        <v>0</v>
      </c>
      <c r="AS164" s="195"/>
      <c r="AT164" s="195"/>
      <c r="AU164" s="195"/>
      <c r="AV164" s="195"/>
      <c r="AW164" s="195"/>
      <c r="AX164" s="195"/>
      <c r="AY164" s="195"/>
      <c r="AZ164" s="195"/>
      <c r="BA164" s="195"/>
      <c r="BB164" s="195"/>
      <c r="BC164" s="195"/>
      <c r="BD164" s="195"/>
      <c r="BE164" s="195"/>
      <c r="BF164" s="195"/>
      <c r="BG164" s="195"/>
      <c r="BH164" s="195"/>
      <c r="BI164" s="195"/>
      <c r="BJ164" s="195"/>
      <c r="BK164" s="195"/>
      <c r="BL164" s="195"/>
      <c r="BM164" s="195"/>
      <c r="BN164" s="195"/>
      <c r="BO164" s="195"/>
      <c r="BP164" s="195"/>
      <c r="BQ164" s="195"/>
      <c r="BR164" s="195"/>
    </row>
    <row r="165" spans="2:82" outlineLevel="1">
      <c r="B165" s="415">
        <f t="shared" si="65"/>
        <v>44196</v>
      </c>
      <c r="T165" s="3">
        <f>$T$22</f>
        <v>0</v>
      </c>
      <c r="U165" s="420">
        <v>0</v>
      </c>
      <c r="V165" s="420">
        <v>0</v>
      </c>
      <c r="W165" s="420">
        <v>0</v>
      </c>
      <c r="X165" s="420">
        <v>0</v>
      </c>
      <c r="Y165" s="420">
        <v>0</v>
      </c>
      <c r="Z165" s="420">
        <v>0</v>
      </c>
      <c r="AA165" s="420">
        <v>0</v>
      </c>
      <c r="AB165" s="420">
        <v>0</v>
      </c>
      <c r="AC165" s="420">
        <v>0</v>
      </c>
      <c r="AD165" s="420">
        <v>0</v>
      </c>
      <c r="AE165" s="420">
        <v>0</v>
      </c>
      <c r="AF165" s="195">
        <f>$T$165</f>
        <v>0</v>
      </c>
      <c r="AG165" s="420">
        <v>0</v>
      </c>
      <c r="AH165" s="420">
        <v>0</v>
      </c>
      <c r="AI165" s="420">
        <v>0</v>
      </c>
      <c r="AJ165" s="420">
        <v>0</v>
      </c>
      <c r="AK165" s="420">
        <v>0</v>
      </c>
      <c r="AL165" s="420">
        <v>0</v>
      </c>
      <c r="AM165" s="420">
        <v>0</v>
      </c>
      <c r="AN165" s="420">
        <v>0</v>
      </c>
      <c r="AO165" s="420">
        <v>0</v>
      </c>
      <c r="AP165" s="420">
        <v>0</v>
      </c>
      <c r="AQ165" s="420">
        <v>0</v>
      </c>
      <c r="AR165" s="195">
        <f>$T$165</f>
        <v>0</v>
      </c>
      <c r="AS165" s="195"/>
      <c r="AT165" s="195"/>
      <c r="AU165" s="195"/>
      <c r="AV165" s="195"/>
      <c r="AW165" s="195"/>
      <c r="AX165" s="195"/>
      <c r="AY165" s="195"/>
      <c r="AZ165" s="195"/>
      <c r="BA165" s="195"/>
      <c r="BB165" s="195"/>
      <c r="BC165" s="195"/>
      <c r="BD165" s="195"/>
      <c r="BE165" s="195"/>
      <c r="BF165" s="195"/>
      <c r="BG165" s="195"/>
      <c r="BH165" s="195"/>
      <c r="BI165" s="195"/>
      <c r="BJ165" s="195"/>
      <c r="BK165" s="195"/>
      <c r="BL165" s="195"/>
      <c r="BM165" s="195"/>
      <c r="BN165" s="195"/>
      <c r="BO165" s="195"/>
      <c r="BP165" s="195"/>
      <c r="BQ165" s="195"/>
      <c r="BR165" s="195"/>
      <c r="BS165" s="195"/>
    </row>
    <row r="166" spans="2:82" outlineLevel="1">
      <c r="B166" s="415">
        <f t="shared" si="65"/>
        <v>44227</v>
      </c>
      <c r="U166" s="3">
        <f>$U$22</f>
        <v>2</v>
      </c>
      <c r="V166" s="420">
        <v>0</v>
      </c>
      <c r="W166" s="420">
        <v>0</v>
      </c>
      <c r="X166" s="420">
        <v>0</v>
      </c>
      <c r="Y166" s="420">
        <v>0</v>
      </c>
      <c r="Z166" s="420">
        <v>0</v>
      </c>
      <c r="AA166" s="420">
        <v>0</v>
      </c>
      <c r="AB166" s="420">
        <v>0</v>
      </c>
      <c r="AC166" s="420">
        <v>0</v>
      </c>
      <c r="AD166" s="420">
        <v>0</v>
      </c>
      <c r="AE166" s="420">
        <v>0</v>
      </c>
      <c r="AF166" s="420">
        <v>0</v>
      </c>
      <c r="AG166" s="195">
        <f>$U$166</f>
        <v>2</v>
      </c>
      <c r="AH166" s="420">
        <v>0</v>
      </c>
      <c r="AI166" s="420">
        <v>0</v>
      </c>
      <c r="AJ166" s="420">
        <v>0</v>
      </c>
      <c r="AK166" s="420">
        <v>0</v>
      </c>
      <c r="AL166" s="420">
        <v>0</v>
      </c>
      <c r="AM166" s="420">
        <v>0</v>
      </c>
      <c r="AN166" s="420">
        <v>0</v>
      </c>
      <c r="AO166" s="420">
        <v>0</v>
      </c>
      <c r="AP166" s="420">
        <v>0</v>
      </c>
      <c r="AQ166" s="420">
        <v>0</v>
      </c>
      <c r="AR166" s="420">
        <v>0</v>
      </c>
      <c r="AS166" s="195"/>
      <c r="AT166" s="195"/>
      <c r="AU166" s="195"/>
      <c r="AV166" s="195"/>
      <c r="AW166" s="195"/>
      <c r="AX166" s="195"/>
      <c r="AY166" s="195"/>
      <c r="AZ166" s="195"/>
      <c r="BA166" s="195"/>
      <c r="BB166" s="195"/>
      <c r="BC166" s="195"/>
      <c r="BD166" s="195"/>
      <c r="BE166" s="195"/>
      <c r="BF166" s="195"/>
      <c r="BG166" s="195"/>
      <c r="BH166" s="195"/>
      <c r="BI166" s="195"/>
      <c r="BJ166" s="195"/>
      <c r="BK166" s="195"/>
      <c r="BL166" s="195"/>
      <c r="BM166" s="195"/>
      <c r="BN166" s="195"/>
      <c r="BO166" s="195"/>
      <c r="BP166" s="195"/>
      <c r="BQ166" s="195"/>
      <c r="BR166" s="195"/>
      <c r="BS166" s="195"/>
      <c r="BT166" s="195"/>
    </row>
    <row r="167" spans="2:82" outlineLevel="1">
      <c r="B167" s="415">
        <f t="shared" si="65"/>
        <v>44255</v>
      </c>
      <c r="V167" s="3">
        <f>$V$22</f>
        <v>0</v>
      </c>
      <c r="W167" s="420">
        <v>0</v>
      </c>
      <c r="X167" s="420">
        <v>0</v>
      </c>
      <c r="Y167" s="420">
        <v>0</v>
      </c>
      <c r="Z167" s="420">
        <v>0</v>
      </c>
      <c r="AA167" s="420">
        <v>0</v>
      </c>
      <c r="AB167" s="420">
        <v>0</v>
      </c>
      <c r="AC167" s="420">
        <v>0</v>
      </c>
      <c r="AD167" s="420">
        <v>0</v>
      </c>
      <c r="AE167" s="420">
        <v>0</v>
      </c>
      <c r="AF167" s="420">
        <v>0</v>
      </c>
      <c r="AG167" s="420">
        <v>0</v>
      </c>
      <c r="AH167" s="195">
        <f>$V$167</f>
        <v>0</v>
      </c>
      <c r="AI167" s="420">
        <v>0</v>
      </c>
      <c r="AJ167" s="420">
        <v>0</v>
      </c>
      <c r="AK167" s="420">
        <v>0</v>
      </c>
      <c r="AL167" s="420">
        <v>0</v>
      </c>
      <c r="AM167" s="420">
        <v>0</v>
      </c>
      <c r="AN167" s="420">
        <v>0</v>
      </c>
      <c r="AO167" s="420">
        <v>0</v>
      </c>
      <c r="AP167" s="420">
        <v>0</v>
      </c>
      <c r="AQ167" s="420">
        <v>0</v>
      </c>
      <c r="AR167" s="420">
        <v>0</v>
      </c>
      <c r="AS167" s="195"/>
      <c r="AT167" s="195"/>
      <c r="AU167" s="195"/>
      <c r="AV167" s="195"/>
      <c r="AW167" s="195"/>
      <c r="AX167" s="195"/>
      <c r="AY167" s="195"/>
      <c r="AZ167" s="195"/>
      <c r="BA167" s="195"/>
      <c r="BB167" s="195"/>
      <c r="BC167" s="195"/>
      <c r="BD167" s="195"/>
      <c r="BE167" s="195"/>
      <c r="BF167" s="195"/>
      <c r="BG167" s="195"/>
      <c r="BH167" s="195"/>
      <c r="BI167" s="195"/>
      <c r="BJ167" s="195"/>
      <c r="BK167" s="195"/>
      <c r="BL167" s="195"/>
      <c r="BM167" s="195"/>
      <c r="BN167" s="195"/>
      <c r="BO167" s="195"/>
      <c r="BP167" s="195"/>
      <c r="BQ167" s="195"/>
      <c r="BR167" s="195"/>
      <c r="BS167" s="195"/>
      <c r="BT167" s="195"/>
      <c r="BU167" s="195"/>
    </row>
    <row r="168" spans="2:82" outlineLevel="1">
      <c r="B168" s="415">
        <f t="shared" si="65"/>
        <v>44286</v>
      </c>
      <c r="W168" s="3">
        <f>$W$22</f>
        <v>1</v>
      </c>
      <c r="X168" s="420">
        <v>0</v>
      </c>
      <c r="Y168" s="420">
        <v>0</v>
      </c>
      <c r="Z168" s="420">
        <v>0</v>
      </c>
      <c r="AA168" s="420">
        <v>0</v>
      </c>
      <c r="AB168" s="420">
        <v>0</v>
      </c>
      <c r="AC168" s="420">
        <v>0</v>
      </c>
      <c r="AD168" s="420">
        <v>0</v>
      </c>
      <c r="AE168" s="420">
        <v>0</v>
      </c>
      <c r="AF168" s="420">
        <v>0</v>
      </c>
      <c r="AG168" s="420">
        <v>0</v>
      </c>
      <c r="AH168" s="420">
        <v>0</v>
      </c>
      <c r="AI168" s="195">
        <f>$W$168</f>
        <v>1</v>
      </c>
      <c r="AJ168" s="420">
        <v>0</v>
      </c>
      <c r="AK168" s="420">
        <v>0</v>
      </c>
      <c r="AL168" s="420">
        <v>0</v>
      </c>
      <c r="AM168" s="420">
        <v>0</v>
      </c>
      <c r="AN168" s="420">
        <v>0</v>
      </c>
      <c r="AO168" s="420">
        <v>0</v>
      </c>
      <c r="AP168" s="420">
        <v>0</v>
      </c>
      <c r="AQ168" s="420">
        <v>0</v>
      </c>
      <c r="AR168" s="420">
        <v>0</v>
      </c>
      <c r="AS168" s="195"/>
      <c r="AT168" s="195"/>
      <c r="AU168" s="195"/>
      <c r="AV168" s="195"/>
      <c r="AW168" s="195"/>
      <c r="AX168" s="195"/>
      <c r="AY168" s="195"/>
      <c r="AZ168" s="195"/>
      <c r="BA168" s="195"/>
      <c r="BB168" s="195"/>
      <c r="BC168" s="195"/>
      <c r="BD168" s="195"/>
      <c r="BE168" s="195"/>
      <c r="BF168" s="195"/>
      <c r="BG168" s="195"/>
      <c r="BH168" s="195"/>
      <c r="BI168" s="195"/>
      <c r="BJ168" s="195"/>
      <c r="BK168" s="195"/>
      <c r="BL168" s="195"/>
      <c r="BM168" s="195"/>
      <c r="BN168" s="195"/>
      <c r="BO168" s="195"/>
      <c r="BP168" s="195"/>
      <c r="BQ168" s="195"/>
      <c r="BR168" s="195"/>
      <c r="BS168" s="195"/>
      <c r="BT168" s="195"/>
      <c r="BU168" s="195"/>
      <c r="BV168" s="195"/>
    </row>
    <row r="169" spans="2:82" outlineLevel="1">
      <c r="B169" s="415">
        <f t="shared" si="65"/>
        <v>44316</v>
      </c>
      <c r="X169" s="3">
        <f>$X$22</f>
        <v>2</v>
      </c>
      <c r="Y169" s="420">
        <v>0</v>
      </c>
      <c r="Z169" s="420">
        <v>0</v>
      </c>
      <c r="AA169" s="420">
        <v>0</v>
      </c>
      <c r="AB169" s="420">
        <v>0</v>
      </c>
      <c r="AC169" s="420">
        <v>0</v>
      </c>
      <c r="AD169" s="420">
        <v>0</v>
      </c>
      <c r="AE169" s="420">
        <v>0</v>
      </c>
      <c r="AF169" s="420">
        <v>0</v>
      </c>
      <c r="AG169" s="420">
        <v>0</v>
      </c>
      <c r="AH169" s="420">
        <v>0</v>
      </c>
      <c r="AI169" s="420">
        <v>0</v>
      </c>
      <c r="AJ169" s="195">
        <f>$X$169</f>
        <v>2</v>
      </c>
      <c r="AK169" s="420">
        <v>0</v>
      </c>
      <c r="AL169" s="420">
        <v>0</v>
      </c>
      <c r="AM169" s="420">
        <v>0</v>
      </c>
      <c r="AN169" s="420">
        <v>0</v>
      </c>
      <c r="AO169" s="420">
        <v>0</v>
      </c>
      <c r="AP169" s="420">
        <v>0</v>
      </c>
      <c r="AQ169" s="420">
        <v>0</v>
      </c>
      <c r="AR169" s="420">
        <v>0</v>
      </c>
      <c r="AS169" s="195"/>
      <c r="AT169" s="195"/>
      <c r="AU169" s="195"/>
      <c r="AV169" s="195"/>
      <c r="AW169" s="195"/>
      <c r="AX169" s="195"/>
      <c r="AY169" s="195"/>
      <c r="AZ169" s="195"/>
      <c r="BA169" s="195"/>
      <c r="BB169" s="195"/>
      <c r="BC169" s="195"/>
      <c r="BD169" s="195"/>
      <c r="BE169" s="195"/>
      <c r="BF169" s="195"/>
      <c r="BG169" s="195"/>
      <c r="BH169" s="195"/>
      <c r="BI169" s="195"/>
      <c r="BJ169" s="195"/>
      <c r="BK169" s="195"/>
      <c r="BL169" s="195"/>
      <c r="BM169" s="195"/>
      <c r="BN169" s="195"/>
      <c r="BO169" s="195"/>
      <c r="BP169" s="195"/>
      <c r="BQ169" s="195"/>
      <c r="BR169" s="195"/>
      <c r="BS169" s="195"/>
      <c r="BT169" s="195"/>
      <c r="BU169" s="195"/>
      <c r="BV169" s="195"/>
      <c r="BW169" s="195"/>
    </row>
    <row r="170" spans="2:82" outlineLevel="1">
      <c r="B170" s="415">
        <f t="shared" si="65"/>
        <v>44347</v>
      </c>
      <c r="Y170" s="3">
        <f>$Y$22</f>
        <v>1</v>
      </c>
      <c r="Z170" s="420">
        <v>0</v>
      </c>
      <c r="AA170" s="420">
        <v>0</v>
      </c>
      <c r="AB170" s="420">
        <v>0</v>
      </c>
      <c r="AC170" s="420">
        <v>0</v>
      </c>
      <c r="AD170" s="420">
        <v>0</v>
      </c>
      <c r="AE170" s="420">
        <v>0</v>
      </c>
      <c r="AF170" s="420">
        <v>0</v>
      </c>
      <c r="AG170" s="420">
        <v>0</v>
      </c>
      <c r="AH170" s="420">
        <v>0</v>
      </c>
      <c r="AI170" s="420">
        <v>0</v>
      </c>
      <c r="AJ170" s="420">
        <v>0</v>
      </c>
      <c r="AK170" s="195">
        <f>$Y$170</f>
        <v>1</v>
      </c>
      <c r="AL170" s="420">
        <v>0</v>
      </c>
      <c r="AM170" s="420">
        <v>0</v>
      </c>
      <c r="AN170" s="420">
        <v>0</v>
      </c>
      <c r="AO170" s="420">
        <v>0</v>
      </c>
      <c r="AP170" s="420">
        <v>0</v>
      </c>
      <c r="AQ170" s="420">
        <v>0</v>
      </c>
      <c r="AR170" s="420">
        <v>0</v>
      </c>
      <c r="AS170" s="195"/>
      <c r="AT170" s="195"/>
      <c r="AU170" s="195"/>
      <c r="AV170" s="195"/>
      <c r="AW170" s="195"/>
      <c r="AX170" s="195"/>
      <c r="AY170" s="195"/>
      <c r="AZ170" s="195"/>
      <c r="BA170" s="195"/>
      <c r="BB170" s="195"/>
      <c r="BC170" s="195"/>
      <c r="BD170" s="195"/>
      <c r="BE170" s="195"/>
      <c r="BF170" s="195"/>
      <c r="BG170" s="195"/>
      <c r="BH170" s="195"/>
      <c r="BI170" s="195"/>
      <c r="BJ170" s="195"/>
      <c r="BK170" s="195"/>
      <c r="BL170" s="195"/>
      <c r="BM170" s="195"/>
      <c r="BN170" s="195"/>
      <c r="BO170" s="195"/>
      <c r="BP170" s="195"/>
      <c r="BQ170" s="195"/>
      <c r="BR170" s="195"/>
      <c r="BS170" s="195"/>
      <c r="BT170" s="195"/>
      <c r="BU170" s="195"/>
      <c r="BV170" s="195"/>
      <c r="BW170" s="195"/>
      <c r="BX170" s="195"/>
    </row>
    <row r="171" spans="2:82" outlineLevel="1">
      <c r="B171" s="415">
        <f t="shared" si="65"/>
        <v>44377</v>
      </c>
      <c r="Z171" s="3">
        <f>$Z$22</f>
        <v>2</v>
      </c>
      <c r="AA171" s="420">
        <v>0</v>
      </c>
      <c r="AB171" s="420">
        <v>0</v>
      </c>
      <c r="AC171" s="420">
        <v>0</v>
      </c>
      <c r="AD171" s="420">
        <v>0</v>
      </c>
      <c r="AE171" s="420">
        <v>0</v>
      </c>
      <c r="AF171" s="420">
        <v>0</v>
      </c>
      <c r="AG171" s="420">
        <v>0</v>
      </c>
      <c r="AH171" s="420">
        <v>0</v>
      </c>
      <c r="AI171" s="420">
        <v>0</v>
      </c>
      <c r="AJ171" s="420">
        <v>0</v>
      </c>
      <c r="AK171" s="420">
        <v>0</v>
      </c>
      <c r="AL171" s="195">
        <f>$Z$171</f>
        <v>2</v>
      </c>
      <c r="AM171" s="420">
        <v>0</v>
      </c>
      <c r="AN171" s="420">
        <v>0</v>
      </c>
      <c r="AO171" s="420">
        <v>0</v>
      </c>
      <c r="AP171" s="420">
        <v>0</v>
      </c>
      <c r="AQ171" s="420">
        <v>0</v>
      </c>
      <c r="AR171" s="420">
        <v>0</v>
      </c>
      <c r="AS171" s="195"/>
      <c r="AT171" s="195"/>
      <c r="AU171" s="195"/>
      <c r="AV171" s="195"/>
      <c r="AW171" s="195"/>
      <c r="AX171" s="195"/>
      <c r="AY171" s="195"/>
      <c r="AZ171" s="195"/>
      <c r="BA171" s="195"/>
      <c r="BB171" s="195"/>
      <c r="BC171" s="195"/>
      <c r="BD171" s="195"/>
      <c r="BE171" s="195"/>
      <c r="BF171" s="195"/>
      <c r="BG171" s="195"/>
      <c r="BH171" s="195"/>
      <c r="BI171" s="195"/>
      <c r="BJ171" s="195"/>
      <c r="BK171" s="195"/>
      <c r="BL171" s="195"/>
      <c r="BM171" s="195"/>
      <c r="BN171" s="195"/>
      <c r="BO171" s="195"/>
      <c r="BP171" s="195"/>
      <c r="BQ171" s="195"/>
      <c r="BR171" s="195"/>
      <c r="BS171" s="195"/>
      <c r="BT171" s="195"/>
      <c r="BU171" s="195"/>
      <c r="BV171" s="195"/>
      <c r="BW171" s="195"/>
      <c r="BX171" s="195"/>
      <c r="BY171" s="195"/>
    </row>
    <row r="172" spans="2:82" outlineLevel="1">
      <c r="B172" s="415">
        <f t="shared" si="65"/>
        <v>44408</v>
      </c>
      <c r="AA172" s="3">
        <f>$AA$22</f>
        <v>2</v>
      </c>
      <c r="AB172" s="420">
        <v>0</v>
      </c>
      <c r="AC172" s="420">
        <v>0</v>
      </c>
      <c r="AD172" s="420">
        <v>0</v>
      </c>
      <c r="AE172" s="420">
        <v>0</v>
      </c>
      <c r="AF172" s="420">
        <v>0</v>
      </c>
      <c r="AG172" s="420">
        <v>0</v>
      </c>
      <c r="AH172" s="420">
        <v>0</v>
      </c>
      <c r="AI172" s="420">
        <v>0</v>
      </c>
      <c r="AJ172" s="420">
        <v>0</v>
      </c>
      <c r="AK172" s="420">
        <v>0</v>
      </c>
      <c r="AL172" s="420">
        <v>0</v>
      </c>
      <c r="AM172" s="195">
        <f>$AA$172</f>
        <v>2</v>
      </c>
      <c r="AN172" s="420">
        <v>0</v>
      </c>
      <c r="AO172" s="420">
        <v>0</v>
      </c>
      <c r="AP172" s="420">
        <v>0</v>
      </c>
      <c r="AQ172" s="420">
        <v>0</v>
      </c>
      <c r="AR172" s="420">
        <v>0</v>
      </c>
      <c r="AS172" s="195"/>
      <c r="AT172" s="195"/>
      <c r="AU172" s="195"/>
      <c r="AV172" s="195"/>
      <c r="AW172" s="195"/>
      <c r="AX172" s="195"/>
      <c r="AY172" s="195"/>
      <c r="AZ172" s="195"/>
      <c r="BA172" s="195"/>
      <c r="BB172" s="195"/>
      <c r="BC172" s="195"/>
      <c r="BD172" s="195"/>
      <c r="BE172" s="195"/>
      <c r="BF172" s="195"/>
      <c r="BG172" s="195"/>
      <c r="BH172" s="195"/>
      <c r="BI172" s="195"/>
      <c r="BJ172" s="195"/>
      <c r="BK172" s="195"/>
      <c r="BL172" s="195"/>
      <c r="BM172" s="195"/>
      <c r="BN172" s="195"/>
      <c r="BO172" s="195"/>
      <c r="BP172" s="195"/>
      <c r="BQ172" s="195"/>
      <c r="BR172" s="195"/>
      <c r="BS172" s="195"/>
      <c r="BT172" s="195"/>
      <c r="BU172" s="195"/>
      <c r="BV172" s="195"/>
      <c r="BW172" s="195"/>
      <c r="BX172" s="195"/>
      <c r="BY172" s="195"/>
      <c r="BZ172" s="195"/>
    </row>
    <row r="173" spans="2:82" outlineLevel="1">
      <c r="B173" s="415">
        <f t="shared" si="65"/>
        <v>44439</v>
      </c>
      <c r="AB173" s="3">
        <f>$AB$22</f>
        <v>2</v>
      </c>
      <c r="AC173" s="420">
        <v>0</v>
      </c>
      <c r="AD173" s="420">
        <v>0</v>
      </c>
      <c r="AE173" s="420">
        <v>0</v>
      </c>
      <c r="AF173" s="420">
        <v>0</v>
      </c>
      <c r="AG173" s="420">
        <v>0</v>
      </c>
      <c r="AH173" s="420">
        <v>0</v>
      </c>
      <c r="AI173" s="420">
        <v>0</v>
      </c>
      <c r="AJ173" s="420">
        <v>0</v>
      </c>
      <c r="AK173" s="420">
        <v>0</v>
      </c>
      <c r="AL173" s="420">
        <v>0</v>
      </c>
      <c r="AM173" s="420">
        <v>0</v>
      </c>
      <c r="AN173" s="195">
        <f>$AB$173</f>
        <v>2</v>
      </c>
      <c r="AO173" s="420">
        <v>0</v>
      </c>
      <c r="AP173" s="420">
        <v>0</v>
      </c>
      <c r="AQ173" s="420">
        <v>0</v>
      </c>
      <c r="AR173" s="420">
        <v>0</v>
      </c>
      <c r="AS173" s="195"/>
      <c r="AT173" s="195"/>
      <c r="AU173" s="195"/>
      <c r="AV173" s="195"/>
      <c r="AW173" s="195"/>
      <c r="AX173" s="195"/>
      <c r="AY173" s="195"/>
      <c r="AZ173" s="195"/>
      <c r="BA173" s="195"/>
      <c r="BB173" s="195"/>
      <c r="BC173" s="195"/>
      <c r="BD173" s="195"/>
      <c r="BE173" s="195"/>
      <c r="BF173" s="195"/>
      <c r="BG173" s="195"/>
      <c r="BH173" s="195"/>
      <c r="BI173" s="195"/>
      <c r="BJ173" s="195"/>
      <c r="BK173" s="195"/>
      <c r="BL173" s="195"/>
      <c r="BM173" s="195"/>
      <c r="BN173" s="195"/>
      <c r="BO173" s="195"/>
      <c r="BP173" s="195"/>
      <c r="BQ173" s="195"/>
      <c r="BR173" s="195"/>
      <c r="BS173" s="195"/>
      <c r="BT173" s="195"/>
      <c r="BU173" s="195"/>
      <c r="BV173" s="195"/>
      <c r="BW173" s="195"/>
      <c r="BX173" s="195"/>
      <c r="BY173" s="195"/>
      <c r="BZ173" s="195"/>
      <c r="CA173" s="195"/>
    </row>
    <row r="174" spans="2:82" outlineLevel="1">
      <c r="B174" s="415">
        <f t="shared" si="65"/>
        <v>44469</v>
      </c>
      <c r="AC174" s="3">
        <f>$AC$22</f>
        <v>3</v>
      </c>
      <c r="AD174" s="420">
        <v>0</v>
      </c>
      <c r="AE174" s="420">
        <v>0</v>
      </c>
      <c r="AF174" s="420">
        <v>0</v>
      </c>
      <c r="AG174" s="420">
        <v>0</v>
      </c>
      <c r="AH174" s="420">
        <v>0</v>
      </c>
      <c r="AI174" s="420">
        <v>0</v>
      </c>
      <c r="AJ174" s="420">
        <v>0</v>
      </c>
      <c r="AK174" s="420">
        <v>0</v>
      </c>
      <c r="AL174" s="420">
        <v>0</v>
      </c>
      <c r="AM174" s="420">
        <v>0</v>
      </c>
      <c r="AN174" s="420">
        <v>0</v>
      </c>
      <c r="AO174" s="195">
        <f>$AC$174</f>
        <v>3</v>
      </c>
      <c r="AP174" s="420">
        <v>0</v>
      </c>
      <c r="AQ174" s="420">
        <v>0</v>
      </c>
      <c r="AR174" s="420">
        <v>0</v>
      </c>
      <c r="AS174" s="195"/>
      <c r="AT174" s="195"/>
      <c r="AU174" s="195"/>
      <c r="AV174" s="195"/>
      <c r="AW174" s="195"/>
      <c r="AX174" s="195"/>
      <c r="AY174" s="195"/>
      <c r="AZ174" s="195"/>
      <c r="BA174" s="195"/>
      <c r="BB174" s="195"/>
      <c r="BC174" s="195"/>
      <c r="BD174" s="195"/>
      <c r="BE174" s="195"/>
      <c r="BF174" s="195"/>
      <c r="BG174" s="195"/>
      <c r="BH174" s="195"/>
      <c r="BI174" s="195"/>
      <c r="BJ174" s="195"/>
      <c r="BK174" s="195"/>
      <c r="BL174" s="195"/>
      <c r="BM174" s="195"/>
      <c r="BN174" s="195"/>
      <c r="BO174" s="195"/>
      <c r="BP174" s="195"/>
      <c r="BQ174" s="195"/>
      <c r="BR174" s="195"/>
      <c r="BS174" s="195"/>
      <c r="BT174" s="195"/>
      <c r="BU174" s="195"/>
      <c r="BV174" s="195"/>
      <c r="BW174" s="195"/>
      <c r="BX174" s="195"/>
      <c r="BY174" s="195"/>
      <c r="BZ174" s="195"/>
      <c r="CA174" s="195"/>
      <c r="CB174" s="195"/>
    </row>
    <row r="175" spans="2:82" outlineLevel="1">
      <c r="B175" s="415">
        <f t="shared" si="65"/>
        <v>44500</v>
      </c>
      <c r="AD175" s="3">
        <f>$AD$22</f>
        <v>2</v>
      </c>
      <c r="AE175" s="420">
        <v>0</v>
      </c>
      <c r="AF175" s="420">
        <v>0</v>
      </c>
      <c r="AG175" s="420">
        <v>0</v>
      </c>
      <c r="AH175" s="420">
        <v>0</v>
      </c>
      <c r="AI175" s="420">
        <v>0</v>
      </c>
      <c r="AJ175" s="420">
        <v>0</v>
      </c>
      <c r="AK175" s="420">
        <v>0</v>
      </c>
      <c r="AL175" s="420">
        <v>0</v>
      </c>
      <c r="AM175" s="420">
        <v>0</v>
      </c>
      <c r="AN175" s="420">
        <v>0</v>
      </c>
      <c r="AO175" s="420">
        <v>0</v>
      </c>
      <c r="AP175" s="195">
        <f>$AD$175</f>
        <v>2</v>
      </c>
      <c r="AQ175" s="420">
        <v>0</v>
      </c>
      <c r="AR175" s="420">
        <v>0</v>
      </c>
      <c r="AS175" s="195"/>
      <c r="AT175" s="195"/>
      <c r="AU175" s="195"/>
      <c r="AV175" s="195"/>
      <c r="AW175" s="195"/>
      <c r="AX175" s="195"/>
      <c r="AY175" s="195"/>
      <c r="AZ175" s="195"/>
      <c r="BA175" s="195"/>
      <c r="BB175" s="195"/>
      <c r="BC175" s="195"/>
      <c r="BD175" s="195"/>
      <c r="BE175" s="195"/>
      <c r="BF175" s="195"/>
      <c r="BG175" s="195"/>
      <c r="BH175" s="195"/>
      <c r="BI175" s="195"/>
      <c r="BJ175" s="195"/>
      <c r="BK175" s="195"/>
      <c r="BL175" s="195"/>
      <c r="BM175" s="195"/>
      <c r="BN175" s="195"/>
      <c r="BO175" s="195"/>
      <c r="BP175" s="195"/>
      <c r="BQ175" s="195"/>
      <c r="BR175" s="195"/>
      <c r="BS175" s="195"/>
      <c r="BT175" s="195"/>
      <c r="BU175" s="195"/>
      <c r="BV175" s="195"/>
      <c r="BW175" s="195"/>
      <c r="BX175" s="195"/>
      <c r="BY175" s="195"/>
      <c r="BZ175" s="195"/>
      <c r="CA175" s="195"/>
      <c r="CB175" s="195"/>
      <c r="CC175" s="195"/>
    </row>
    <row r="176" spans="2:82" outlineLevel="1">
      <c r="B176" s="415">
        <f t="shared" si="65"/>
        <v>44530</v>
      </c>
      <c r="AE176" s="3">
        <f>$AE$22</f>
        <v>3</v>
      </c>
      <c r="AF176" s="420">
        <v>0</v>
      </c>
      <c r="AG176" s="420">
        <v>0</v>
      </c>
      <c r="AH176" s="420">
        <v>0</v>
      </c>
      <c r="AI176" s="420">
        <v>0</v>
      </c>
      <c r="AJ176" s="420">
        <v>0</v>
      </c>
      <c r="AK176" s="420">
        <v>0</v>
      </c>
      <c r="AL176" s="420">
        <v>0</v>
      </c>
      <c r="AM176" s="420">
        <v>0</v>
      </c>
      <c r="AN176" s="420">
        <v>0</v>
      </c>
      <c r="AO176" s="420">
        <v>0</v>
      </c>
      <c r="AP176" s="420">
        <v>0</v>
      </c>
      <c r="AQ176" s="195">
        <f>$AE$176</f>
        <v>3</v>
      </c>
      <c r="AR176" s="420">
        <v>0</v>
      </c>
      <c r="AS176" s="195"/>
      <c r="AT176" s="195"/>
      <c r="AU176" s="195"/>
      <c r="AV176" s="195"/>
      <c r="AW176" s="195"/>
      <c r="AX176" s="195"/>
      <c r="AY176" s="195"/>
      <c r="AZ176" s="195"/>
      <c r="BA176" s="195"/>
      <c r="BB176" s="195"/>
      <c r="BC176" s="195"/>
      <c r="BD176" s="195"/>
      <c r="BE176" s="195"/>
      <c r="BF176" s="195"/>
      <c r="BG176" s="195"/>
      <c r="BH176" s="195"/>
      <c r="BI176" s="195"/>
      <c r="BJ176" s="195"/>
      <c r="BK176" s="195"/>
      <c r="BL176" s="195"/>
      <c r="BM176" s="195"/>
      <c r="BN176" s="195"/>
      <c r="BO176" s="195"/>
      <c r="BP176" s="195"/>
      <c r="BQ176" s="195"/>
      <c r="BR176" s="195"/>
      <c r="BS176" s="195"/>
      <c r="BT176" s="195"/>
      <c r="BU176" s="195"/>
      <c r="BV176" s="195"/>
      <c r="BW176" s="195"/>
      <c r="BX176" s="195"/>
      <c r="BY176" s="195"/>
      <c r="BZ176" s="195"/>
      <c r="CA176" s="195"/>
      <c r="CB176" s="195"/>
      <c r="CC176" s="195"/>
      <c r="CD176" s="195"/>
    </row>
    <row r="177" spans="2:83" outlineLevel="1">
      <c r="B177" s="415">
        <f t="shared" si="65"/>
        <v>44561</v>
      </c>
      <c r="AF177" s="3">
        <f>$AF$22</f>
        <v>2</v>
      </c>
      <c r="AG177" s="420">
        <v>0</v>
      </c>
      <c r="AH177" s="420">
        <v>0</v>
      </c>
      <c r="AI177" s="420">
        <v>0</v>
      </c>
      <c r="AJ177" s="420">
        <v>0</v>
      </c>
      <c r="AK177" s="420">
        <v>0</v>
      </c>
      <c r="AL177" s="420">
        <v>0</v>
      </c>
      <c r="AM177" s="420">
        <v>0</v>
      </c>
      <c r="AN177" s="420">
        <v>0</v>
      </c>
      <c r="AO177" s="420">
        <v>0</v>
      </c>
      <c r="AP177" s="420">
        <v>0</v>
      </c>
      <c r="AQ177" s="420">
        <v>0</v>
      </c>
      <c r="AR177" s="195">
        <f>$AF$177</f>
        <v>2</v>
      </c>
      <c r="AS177" s="195"/>
      <c r="AT177" s="195"/>
      <c r="AU177" s="195"/>
      <c r="AV177" s="195"/>
      <c r="AW177" s="195"/>
      <c r="AX177" s="195"/>
      <c r="AY177" s="195"/>
      <c r="AZ177" s="195"/>
      <c r="BA177" s="195"/>
      <c r="BB177" s="195"/>
      <c r="BC177" s="195"/>
      <c r="BD177" s="195"/>
      <c r="BE177" s="195"/>
      <c r="BF177" s="195"/>
      <c r="BG177" s="195"/>
      <c r="BH177" s="195"/>
      <c r="BI177" s="195"/>
      <c r="BJ177" s="195"/>
      <c r="BK177" s="195"/>
      <c r="BL177" s="195"/>
      <c r="BM177" s="195"/>
      <c r="BN177" s="195"/>
      <c r="BO177" s="195"/>
      <c r="BP177" s="195"/>
      <c r="BQ177" s="195"/>
      <c r="BR177" s="195"/>
      <c r="BS177" s="195"/>
      <c r="BT177" s="195"/>
      <c r="BU177" s="195"/>
      <c r="BV177" s="195"/>
      <c r="BW177" s="195"/>
      <c r="BX177" s="195"/>
      <c r="BY177" s="195"/>
      <c r="BZ177" s="195"/>
      <c r="CA177" s="195"/>
      <c r="CB177" s="195"/>
      <c r="CC177" s="195"/>
      <c r="CD177" s="195"/>
      <c r="CE177" s="195"/>
    </row>
    <row r="178" spans="2:83" outlineLevel="1">
      <c r="B178" s="415">
        <f t="shared" si="65"/>
        <v>44592</v>
      </c>
      <c r="AF178" s="3"/>
      <c r="AG178" s="3">
        <f>$AG$22</f>
        <v>3</v>
      </c>
      <c r="AH178" s="420">
        <v>0</v>
      </c>
      <c r="AI178" s="420">
        <v>0</v>
      </c>
      <c r="AJ178" s="420">
        <v>0</v>
      </c>
      <c r="AK178" s="420">
        <v>0</v>
      </c>
      <c r="AL178" s="420">
        <v>0</v>
      </c>
      <c r="AM178" s="420">
        <v>0</v>
      </c>
      <c r="AN178" s="420">
        <v>0</v>
      </c>
      <c r="AO178" s="420">
        <v>0</v>
      </c>
      <c r="AP178" s="420">
        <v>0</v>
      </c>
      <c r="AQ178" s="420">
        <v>0</v>
      </c>
      <c r="AR178" s="420">
        <v>0</v>
      </c>
      <c r="AS178" s="195"/>
      <c r="AT178" s="195"/>
      <c r="AU178" s="195"/>
      <c r="AV178" s="195"/>
      <c r="AW178" s="195"/>
      <c r="AX178" s="195"/>
      <c r="AY178" s="195"/>
      <c r="AZ178" s="195"/>
      <c r="BA178" s="195"/>
      <c r="BB178" s="195"/>
      <c r="BC178" s="195"/>
      <c r="BD178" s="195"/>
      <c r="BE178" s="195"/>
      <c r="BF178" s="195"/>
      <c r="BG178" s="195"/>
      <c r="BH178" s="195"/>
      <c r="BI178" s="195"/>
      <c r="BJ178" s="195"/>
      <c r="BK178" s="195"/>
      <c r="BL178" s="195"/>
      <c r="BM178" s="195"/>
      <c r="BN178" s="195"/>
      <c r="BO178" s="195"/>
      <c r="BP178" s="195"/>
      <c r="BQ178" s="195"/>
      <c r="BR178" s="195"/>
      <c r="BS178" s="195"/>
      <c r="BT178" s="195"/>
      <c r="BU178" s="195"/>
      <c r="BV178" s="195"/>
      <c r="BW178" s="195"/>
      <c r="BX178" s="195"/>
      <c r="BY178" s="195"/>
      <c r="BZ178" s="195"/>
      <c r="CA178" s="195"/>
      <c r="CB178" s="195"/>
      <c r="CC178" s="195"/>
      <c r="CD178" s="195"/>
      <c r="CE178" s="195"/>
    </row>
    <row r="179" spans="2:83" outlineLevel="1">
      <c r="B179" s="415">
        <f t="shared" si="65"/>
        <v>44620</v>
      </c>
      <c r="AF179" s="3"/>
      <c r="AG179" s="3"/>
      <c r="AH179" s="3">
        <f>$AH$22</f>
        <v>3</v>
      </c>
      <c r="AI179" s="420">
        <v>0</v>
      </c>
      <c r="AJ179" s="420">
        <v>0</v>
      </c>
      <c r="AK179" s="420">
        <v>0</v>
      </c>
      <c r="AL179" s="420">
        <v>0</v>
      </c>
      <c r="AM179" s="420">
        <v>0</v>
      </c>
      <c r="AN179" s="420">
        <v>0</v>
      </c>
      <c r="AO179" s="420">
        <v>0</v>
      </c>
      <c r="AP179" s="420">
        <v>0</v>
      </c>
      <c r="AQ179" s="420">
        <v>0</v>
      </c>
      <c r="AR179" s="420">
        <v>0</v>
      </c>
      <c r="AS179" s="195"/>
      <c r="AT179" s="195"/>
      <c r="AU179" s="195"/>
      <c r="AV179" s="195"/>
      <c r="AW179" s="195"/>
      <c r="AX179" s="195"/>
      <c r="AY179" s="195"/>
      <c r="AZ179" s="195"/>
      <c r="BA179" s="195"/>
      <c r="BB179" s="195"/>
      <c r="BC179" s="195"/>
      <c r="BD179" s="195"/>
      <c r="BE179" s="195"/>
      <c r="BF179" s="195"/>
      <c r="BG179" s="195"/>
      <c r="BH179" s="195"/>
      <c r="BI179" s="195"/>
      <c r="BJ179" s="195"/>
      <c r="BK179" s="195"/>
      <c r="BL179" s="195"/>
      <c r="BM179" s="195"/>
      <c r="BN179" s="195"/>
      <c r="BO179" s="195"/>
      <c r="BP179" s="195"/>
      <c r="BQ179" s="195"/>
      <c r="BR179" s="195"/>
      <c r="BS179" s="195"/>
      <c r="BT179" s="195"/>
      <c r="BU179" s="195"/>
      <c r="BV179" s="195"/>
      <c r="BW179" s="195"/>
      <c r="BX179" s="195"/>
      <c r="BY179" s="195"/>
      <c r="BZ179" s="195"/>
      <c r="CA179" s="195"/>
      <c r="CB179" s="195"/>
      <c r="CC179" s="195"/>
      <c r="CD179" s="195"/>
      <c r="CE179" s="195"/>
    </row>
    <row r="180" spans="2:83" outlineLevel="1">
      <c r="B180" s="415">
        <f t="shared" si="65"/>
        <v>44651</v>
      </c>
      <c r="AF180" s="3"/>
      <c r="AG180" s="3"/>
      <c r="AH180" s="3"/>
      <c r="AI180" s="3">
        <f>$AI$22</f>
        <v>4</v>
      </c>
      <c r="AJ180" s="420">
        <v>0</v>
      </c>
      <c r="AK180" s="420">
        <v>0</v>
      </c>
      <c r="AL180" s="420">
        <v>0</v>
      </c>
      <c r="AM180" s="420">
        <v>0</v>
      </c>
      <c r="AN180" s="420">
        <v>0</v>
      </c>
      <c r="AO180" s="420">
        <v>0</v>
      </c>
      <c r="AP180" s="420">
        <v>0</v>
      </c>
      <c r="AQ180" s="420">
        <v>0</v>
      </c>
      <c r="AR180" s="420">
        <v>0</v>
      </c>
      <c r="AS180" s="195"/>
      <c r="AT180" s="195"/>
      <c r="AU180" s="195"/>
      <c r="AV180" s="195"/>
      <c r="AW180" s="195"/>
      <c r="AX180" s="195"/>
      <c r="AY180" s="195"/>
      <c r="AZ180" s="195"/>
      <c r="BA180" s="195"/>
      <c r="BB180" s="195"/>
      <c r="BC180" s="195"/>
      <c r="BD180" s="195"/>
      <c r="BE180" s="195"/>
      <c r="BF180" s="195"/>
      <c r="BG180" s="195"/>
      <c r="BH180" s="195"/>
      <c r="BI180" s="195"/>
      <c r="BJ180" s="195"/>
      <c r="BK180" s="195"/>
      <c r="BL180" s="195"/>
      <c r="BM180" s="195"/>
      <c r="BN180" s="195"/>
      <c r="BO180" s="195"/>
      <c r="BP180" s="195"/>
      <c r="BQ180" s="195"/>
      <c r="BR180" s="195"/>
      <c r="BS180" s="195"/>
      <c r="BT180" s="195"/>
      <c r="BU180" s="195"/>
      <c r="BV180" s="195"/>
      <c r="BW180" s="195"/>
      <c r="BX180" s="195"/>
      <c r="BY180" s="195"/>
      <c r="BZ180" s="195"/>
      <c r="CA180" s="195"/>
      <c r="CB180" s="195"/>
      <c r="CC180" s="195"/>
      <c r="CD180" s="195"/>
      <c r="CE180" s="195"/>
    </row>
    <row r="181" spans="2:83" outlineLevel="1">
      <c r="B181" s="415">
        <f t="shared" si="65"/>
        <v>44681</v>
      </c>
      <c r="AF181" s="3"/>
      <c r="AG181" s="3"/>
      <c r="AH181" s="3"/>
      <c r="AI181" s="3"/>
      <c r="AJ181" s="3">
        <f>$AJ$22</f>
        <v>3</v>
      </c>
      <c r="AK181" s="420">
        <v>0</v>
      </c>
      <c r="AL181" s="420">
        <v>0</v>
      </c>
      <c r="AM181" s="420">
        <v>0</v>
      </c>
      <c r="AN181" s="420">
        <v>0</v>
      </c>
      <c r="AO181" s="420">
        <v>0</v>
      </c>
      <c r="AP181" s="420">
        <v>0</v>
      </c>
      <c r="AQ181" s="420">
        <v>0</v>
      </c>
      <c r="AR181" s="420">
        <v>0</v>
      </c>
      <c r="AS181" s="195"/>
      <c r="AT181" s="195"/>
      <c r="AU181" s="195"/>
      <c r="AV181" s="195"/>
      <c r="AW181" s="195"/>
      <c r="AX181" s="195"/>
      <c r="AY181" s="195"/>
      <c r="AZ181" s="195"/>
      <c r="BA181" s="195"/>
      <c r="BB181" s="195"/>
      <c r="BC181" s="195"/>
      <c r="BD181" s="195"/>
      <c r="BE181" s="195"/>
      <c r="BF181" s="195"/>
      <c r="BG181" s="195"/>
      <c r="BH181" s="195"/>
      <c r="BI181" s="195"/>
      <c r="BJ181" s="195"/>
      <c r="BK181" s="195"/>
      <c r="BL181" s="195"/>
      <c r="BM181" s="195"/>
      <c r="BN181" s="195"/>
      <c r="BO181" s="195"/>
      <c r="BP181" s="195"/>
      <c r="BQ181" s="195"/>
      <c r="BR181" s="195"/>
      <c r="BS181" s="195"/>
      <c r="BT181" s="195"/>
      <c r="BU181" s="195"/>
      <c r="BV181" s="195"/>
      <c r="BW181" s="195"/>
      <c r="BX181" s="195"/>
      <c r="BY181" s="195"/>
      <c r="BZ181" s="195"/>
      <c r="CA181" s="195"/>
      <c r="CB181" s="195"/>
      <c r="CC181" s="195"/>
      <c r="CD181" s="195"/>
      <c r="CE181" s="195"/>
    </row>
    <row r="182" spans="2:83" outlineLevel="1">
      <c r="B182" s="415">
        <f t="shared" si="65"/>
        <v>44712</v>
      </c>
      <c r="AF182" s="3"/>
      <c r="AG182" s="3"/>
      <c r="AH182" s="3"/>
      <c r="AI182" s="3"/>
      <c r="AJ182" s="3"/>
      <c r="AK182" s="3">
        <f>$AK$22</f>
        <v>4</v>
      </c>
      <c r="AL182" s="420">
        <v>0</v>
      </c>
      <c r="AM182" s="420">
        <v>0</v>
      </c>
      <c r="AN182" s="420">
        <v>0</v>
      </c>
      <c r="AO182" s="420">
        <v>0</v>
      </c>
      <c r="AP182" s="420">
        <v>0</v>
      </c>
      <c r="AQ182" s="420">
        <v>0</v>
      </c>
      <c r="AR182" s="420">
        <v>0</v>
      </c>
      <c r="AS182" s="195"/>
      <c r="AT182" s="195"/>
      <c r="AU182" s="195"/>
      <c r="AV182" s="195"/>
      <c r="AW182" s="195"/>
      <c r="AX182" s="195"/>
      <c r="AY182" s="195"/>
      <c r="AZ182" s="195"/>
      <c r="BA182" s="195"/>
      <c r="BB182" s="195"/>
      <c r="BC182" s="195"/>
      <c r="BD182" s="195"/>
      <c r="BE182" s="195"/>
      <c r="BF182" s="195"/>
      <c r="BG182" s="195"/>
      <c r="BH182" s="195"/>
      <c r="BI182" s="195"/>
      <c r="BJ182" s="195"/>
      <c r="BK182" s="195"/>
      <c r="BL182" s="195"/>
      <c r="BM182" s="195"/>
      <c r="BN182" s="195"/>
      <c r="BO182" s="195"/>
      <c r="BP182" s="195"/>
      <c r="BQ182" s="195"/>
      <c r="BR182" s="195"/>
      <c r="BS182" s="195"/>
      <c r="BT182" s="195"/>
      <c r="BU182" s="195"/>
      <c r="BV182" s="195"/>
      <c r="BW182" s="195"/>
      <c r="BX182" s="195"/>
      <c r="BY182" s="195"/>
      <c r="BZ182" s="195"/>
      <c r="CA182" s="195"/>
      <c r="CB182" s="195"/>
      <c r="CC182" s="195"/>
      <c r="CD182" s="195"/>
      <c r="CE182" s="195"/>
    </row>
    <row r="183" spans="2:83" outlineLevel="1">
      <c r="B183" s="415">
        <f t="shared" si="65"/>
        <v>44742</v>
      </c>
      <c r="AF183" s="3"/>
      <c r="AG183" s="3"/>
      <c r="AH183" s="3"/>
      <c r="AI183" s="3"/>
      <c r="AJ183" s="3"/>
      <c r="AK183" s="3"/>
      <c r="AL183" s="3">
        <f>$AL$22</f>
        <v>3</v>
      </c>
      <c r="AM183" s="420">
        <v>0</v>
      </c>
      <c r="AN183" s="420">
        <v>0</v>
      </c>
      <c r="AO183" s="420">
        <v>0</v>
      </c>
      <c r="AP183" s="420">
        <v>0</v>
      </c>
      <c r="AQ183" s="420">
        <v>0</v>
      </c>
      <c r="AR183" s="420">
        <v>0</v>
      </c>
      <c r="AS183" s="195"/>
      <c r="AT183" s="195"/>
      <c r="AU183" s="195"/>
      <c r="AV183" s="195"/>
      <c r="AW183" s="195"/>
      <c r="AX183" s="195"/>
      <c r="AY183" s="195"/>
      <c r="AZ183" s="195"/>
      <c r="BA183" s="195"/>
      <c r="BB183" s="195"/>
      <c r="BC183" s="195"/>
      <c r="BD183" s="195"/>
      <c r="BE183" s="195"/>
      <c r="BF183" s="195"/>
      <c r="BG183" s="195"/>
      <c r="BH183" s="195"/>
      <c r="BI183" s="195"/>
      <c r="BJ183" s="195"/>
      <c r="BK183" s="195"/>
      <c r="BL183" s="195"/>
      <c r="BM183" s="195"/>
      <c r="BN183" s="195"/>
      <c r="BO183" s="195"/>
      <c r="BP183" s="195"/>
      <c r="BQ183" s="195"/>
      <c r="BR183" s="195"/>
      <c r="BS183" s="195"/>
      <c r="BT183" s="195"/>
      <c r="BU183" s="195"/>
      <c r="BV183" s="195"/>
      <c r="BW183" s="195"/>
      <c r="BX183" s="195"/>
      <c r="BY183" s="195"/>
      <c r="BZ183" s="195"/>
      <c r="CA183" s="195"/>
      <c r="CB183" s="195"/>
      <c r="CC183" s="195"/>
      <c r="CD183" s="195"/>
      <c r="CE183" s="195"/>
    </row>
    <row r="184" spans="2:83" outlineLevel="1">
      <c r="B184" s="415">
        <f t="shared" si="65"/>
        <v>44773</v>
      </c>
      <c r="AF184" s="3"/>
      <c r="AG184" s="3"/>
      <c r="AH184" s="3"/>
      <c r="AI184" s="3"/>
      <c r="AJ184" s="3"/>
      <c r="AK184" s="3"/>
      <c r="AL184" s="3"/>
      <c r="AM184" s="3">
        <f>$AM$22</f>
        <v>3</v>
      </c>
      <c r="AN184" s="420">
        <v>0</v>
      </c>
      <c r="AO184" s="420">
        <v>0</v>
      </c>
      <c r="AP184" s="420">
        <v>0</v>
      </c>
      <c r="AQ184" s="420">
        <v>0</v>
      </c>
      <c r="AR184" s="420">
        <v>0</v>
      </c>
      <c r="AS184" s="195"/>
      <c r="AT184" s="195"/>
      <c r="AU184" s="195"/>
      <c r="AV184" s="195"/>
      <c r="AW184" s="195"/>
      <c r="AX184" s="195"/>
      <c r="AY184" s="195"/>
      <c r="AZ184" s="195"/>
      <c r="BA184" s="195"/>
      <c r="BB184" s="195"/>
      <c r="BC184" s="195"/>
      <c r="BD184" s="195"/>
      <c r="BE184" s="195"/>
      <c r="BF184" s="195"/>
      <c r="BG184" s="195"/>
      <c r="BH184" s="195"/>
      <c r="BI184" s="195"/>
      <c r="BJ184" s="195"/>
      <c r="BK184" s="195"/>
      <c r="BL184" s="195"/>
      <c r="BM184" s="195"/>
      <c r="BN184" s="195"/>
      <c r="BO184" s="195"/>
      <c r="BP184" s="195"/>
      <c r="BQ184" s="195"/>
      <c r="BR184" s="195"/>
      <c r="BS184" s="195"/>
      <c r="BT184" s="195"/>
      <c r="BU184" s="195"/>
      <c r="BV184" s="195"/>
      <c r="BW184" s="195"/>
      <c r="BX184" s="195"/>
      <c r="BY184" s="195"/>
      <c r="BZ184" s="195"/>
      <c r="CA184" s="195"/>
      <c r="CB184" s="195"/>
      <c r="CC184" s="195"/>
      <c r="CD184" s="195"/>
      <c r="CE184" s="195"/>
    </row>
    <row r="185" spans="2:83" outlineLevel="1">
      <c r="B185" s="415">
        <f t="shared" si="65"/>
        <v>44804</v>
      </c>
      <c r="AF185" s="3"/>
      <c r="AG185" s="3"/>
      <c r="AH185" s="3"/>
      <c r="AI185" s="3"/>
      <c r="AJ185" s="3"/>
      <c r="AK185" s="3"/>
      <c r="AL185" s="3"/>
      <c r="AM185" s="3"/>
      <c r="AN185" s="3">
        <f>$AN$22</f>
        <v>5</v>
      </c>
      <c r="AO185" s="420">
        <v>0</v>
      </c>
      <c r="AP185" s="420">
        <v>0</v>
      </c>
      <c r="AQ185" s="420">
        <v>0</v>
      </c>
      <c r="AR185" s="420">
        <v>0</v>
      </c>
      <c r="AS185" s="195"/>
      <c r="AT185" s="195"/>
      <c r="AU185" s="195"/>
      <c r="AV185" s="195"/>
      <c r="AW185" s="195"/>
      <c r="AX185" s="195"/>
      <c r="AY185" s="195"/>
      <c r="AZ185" s="195"/>
      <c r="BA185" s="195"/>
      <c r="BB185" s="195"/>
      <c r="BC185" s="195"/>
      <c r="BD185" s="195"/>
      <c r="BE185" s="195"/>
      <c r="BF185" s="195"/>
      <c r="BG185" s="195"/>
      <c r="BH185" s="195"/>
      <c r="BI185" s="195"/>
      <c r="BJ185" s="195"/>
      <c r="BK185" s="195"/>
      <c r="BL185" s="195"/>
      <c r="BM185" s="195"/>
      <c r="BN185" s="195"/>
      <c r="BO185" s="195"/>
      <c r="BP185" s="195"/>
      <c r="BQ185" s="195"/>
      <c r="BR185" s="195"/>
      <c r="BS185" s="195"/>
      <c r="BT185" s="195"/>
      <c r="BU185" s="195"/>
      <c r="BV185" s="195"/>
      <c r="BW185" s="195"/>
      <c r="BX185" s="195"/>
      <c r="BY185" s="195"/>
      <c r="BZ185" s="195"/>
      <c r="CA185" s="195"/>
      <c r="CB185" s="195"/>
      <c r="CC185" s="195"/>
      <c r="CD185" s="195"/>
      <c r="CE185" s="195"/>
    </row>
    <row r="186" spans="2:83" outlineLevel="1">
      <c r="B186" s="415">
        <f t="shared" si="65"/>
        <v>44834</v>
      </c>
      <c r="AF186" s="3"/>
      <c r="AG186" s="3"/>
      <c r="AH186" s="3"/>
      <c r="AI186" s="3"/>
      <c r="AJ186" s="3"/>
      <c r="AK186" s="3"/>
      <c r="AL186" s="3"/>
      <c r="AM186" s="3"/>
      <c r="AN186" s="3"/>
      <c r="AO186" s="3">
        <f>$AO$22</f>
        <v>4</v>
      </c>
      <c r="AP186" s="420">
        <v>0</v>
      </c>
      <c r="AQ186" s="420">
        <v>0</v>
      </c>
      <c r="AR186" s="420">
        <v>0</v>
      </c>
      <c r="AS186" s="195"/>
      <c r="AT186" s="195"/>
      <c r="AU186" s="195"/>
      <c r="AV186" s="195"/>
      <c r="AW186" s="195"/>
      <c r="AX186" s="195"/>
      <c r="AY186" s="195"/>
      <c r="AZ186" s="195"/>
      <c r="BA186" s="195"/>
      <c r="BB186" s="195"/>
      <c r="BC186" s="195"/>
      <c r="BD186" s="195"/>
      <c r="BE186" s="195"/>
      <c r="BF186" s="195"/>
      <c r="BG186" s="195"/>
      <c r="BH186" s="195"/>
      <c r="BI186" s="195"/>
      <c r="BJ186" s="195"/>
      <c r="BK186" s="195"/>
      <c r="BL186" s="195"/>
      <c r="BM186" s="195"/>
      <c r="BN186" s="195"/>
      <c r="BO186" s="195"/>
      <c r="BP186" s="195"/>
      <c r="BQ186" s="195"/>
      <c r="BR186" s="195"/>
      <c r="BS186" s="195"/>
      <c r="BT186" s="195"/>
      <c r="BU186" s="195"/>
      <c r="BV186" s="195"/>
      <c r="BW186" s="195"/>
      <c r="BX186" s="195"/>
      <c r="BY186" s="195"/>
      <c r="BZ186" s="195"/>
      <c r="CA186" s="195"/>
      <c r="CB186" s="195"/>
      <c r="CC186" s="195"/>
      <c r="CD186" s="195"/>
      <c r="CE186" s="195"/>
    </row>
    <row r="187" spans="2:83" outlineLevel="1">
      <c r="B187" s="415">
        <f t="shared" si="65"/>
        <v>44865</v>
      </c>
      <c r="AF187" s="3"/>
      <c r="AG187" s="3"/>
      <c r="AH187" s="3"/>
      <c r="AI187" s="3"/>
      <c r="AJ187" s="3"/>
      <c r="AK187" s="3"/>
      <c r="AL187" s="3"/>
      <c r="AM187" s="3"/>
      <c r="AN187" s="3"/>
      <c r="AO187" s="3"/>
      <c r="AP187" s="3">
        <f>$AP$22</f>
        <v>4</v>
      </c>
      <c r="AQ187" s="420">
        <v>0</v>
      </c>
      <c r="AR187" s="420">
        <v>0</v>
      </c>
      <c r="AS187" s="195"/>
      <c r="BF187" s="195"/>
      <c r="BG187" s="195"/>
      <c r="BH187" s="195"/>
      <c r="BI187" s="195"/>
      <c r="BJ187" s="195"/>
      <c r="BK187" s="195"/>
      <c r="BL187" s="195"/>
      <c r="BM187" s="195"/>
      <c r="BN187" s="195"/>
      <c r="BO187" s="195"/>
      <c r="BP187" s="195"/>
      <c r="BQ187" s="195"/>
      <c r="BR187" s="195"/>
      <c r="BS187" s="195"/>
      <c r="BT187" s="195"/>
      <c r="BU187" s="195"/>
      <c r="BV187" s="195"/>
      <c r="BW187" s="195"/>
      <c r="BX187" s="195"/>
      <c r="BY187" s="195"/>
      <c r="BZ187" s="195"/>
      <c r="CA187" s="195"/>
      <c r="CB187" s="195"/>
      <c r="CC187" s="195"/>
      <c r="CD187" s="195"/>
      <c r="CE187" s="195"/>
    </row>
    <row r="188" spans="2:83" outlineLevel="1">
      <c r="B188" s="415">
        <f t="shared" si="65"/>
        <v>44895</v>
      </c>
      <c r="AF188" s="3"/>
      <c r="AG188" s="3"/>
      <c r="AH188" s="3"/>
      <c r="AI188" s="3"/>
      <c r="AJ188" s="3"/>
      <c r="AK188" s="3"/>
      <c r="AL188" s="3"/>
      <c r="AM188" s="3"/>
      <c r="AN188" s="3"/>
      <c r="AO188" s="3"/>
      <c r="AP188" s="3"/>
      <c r="AQ188" s="3">
        <f>$AQ$22</f>
        <v>4</v>
      </c>
      <c r="AR188" s="420">
        <v>0</v>
      </c>
      <c r="AS188" s="195"/>
      <c r="BF188" s="195"/>
      <c r="BG188" s="195"/>
      <c r="BH188" s="195"/>
      <c r="BI188" s="195"/>
      <c r="BJ188" s="195"/>
      <c r="BK188" s="195"/>
      <c r="BL188" s="195"/>
      <c r="BM188" s="195"/>
      <c r="BN188" s="195"/>
      <c r="BO188" s="195"/>
      <c r="BP188" s="195"/>
      <c r="BQ188" s="195"/>
      <c r="BR188" s="195"/>
      <c r="BS188" s="195"/>
      <c r="BT188" s="195"/>
      <c r="BU188" s="195"/>
      <c r="BV188" s="195"/>
      <c r="BW188" s="195"/>
      <c r="BX188" s="195"/>
      <c r="BY188" s="195"/>
      <c r="BZ188" s="195"/>
      <c r="CA188" s="195"/>
      <c r="CB188" s="195"/>
      <c r="CC188" s="195"/>
      <c r="CD188" s="195"/>
      <c r="CE188" s="195"/>
    </row>
    <row r="189" spans="2:83" outlineLevel="1">
      <c r="B189" s="415">
        <f t="shared" si="65"/>
        <v>44926</v>
      </c>
      <c r="AF189" s="3"/>
      <c r="AG189" s="3"/>
      <c r="AH189" s="3"/>
      <c r="AI189" s="3"/>
      <c r="AJ189" s="3"/>
      <c r="AK189" s="3"/>
      <c r="AL189" s="3"/>
      <c r="AM189" s="3"/>
      <c r="AN189" s="3"/>
      <c r="AO189" s="3"/>
      <c r="AP189" s="3"/>
      <c r="AQ189" s="3"/>
      <c r="AR189" s="3">
        <f>$AR$22</f>
        <v>5</v>
      </c>
      <c r="AS189" s="195"/>
      <c r="BF189" s="195"/>
      <c r="BG189" s="195"/>
      <c r="BH189" s="195"/>
      <c r="BI189" s="195"/>
    </row>
    <row r="190" spans="2:83">
      <c r="B190" s="419" t="s">
        <v>175</v>
      </c>
      <c r="C190" s="418"/>
      <c r="D190" s="418"/>
      <c r="E190" s="418"/>
      <c r="F190" s="418"/>
      <c r="G190" s="418"/>
      <c r="H190" s="417"/>
      <c r="I190" s="416">
        <f t="shared" ref="I190:AD190" si="66">SUM(I154:I177)</f>
        <v>0</v>
      </c>
      <c r="J190" s="416">
        <f t="shared" si="66"/>
        <v>0</v>
      </c>
      <c r="K190" s="416">
        <f t="shared" si="66"/>
        <v>1</v>
      </c>
      <c r="L190" s="416">
        <f t="shared" si="66"/>
        <v>0</v>
      </c>
      <c r="M190" s="416">
        <f t="shared" si="66"/>
        <v>1</v>
      </c>
      <c r="N190" s="416">
        <f t="shared" si="66"/>
        <v>0</v>
      </c>
      <c r="O190" s="416">
        <f t="shared" si="66"/>
        <v>1</v>
      </c>
      <c r="P190" s="416">
        <f t="shared" si="66"/>
        <v>0</v>
      </c>
      <c r="Q190" s="416">
        <f t="shared" si="66"/>
        <v>0</v>
      </c>
      <c r="R190" s="416">
        <f t="shared" si="66"/>
        <v>2</v>
      </c>
      <c r="S190" s="416">
        <f t="shared" si="66"/>
        <v>2</v>
      </c>
      <c r="T190" s="416">
        <f t="shared" si="66"/>
        <v>0</v>
      </c>
      <c r="U190" s="416">
        <f t="shared" si="66"/>
        <v>2</v>
      </c>
      <c r="V190" s="416">
        <f t="shared" si="66"/>
        <v>0</v>
      </c>
      <c r="W190" s="416">
        <f t="shared" si="66"/>
        <v>2</v>
      </c>
      <c r="X190" s="416">
        <f t="shared" si="66"/>
        <v>2</v>
      </c>
      <c r="Y190" s="416">
        <f t="shared" si="66"/>
        <v>2</v>
      </c>
      <c r="Z190" s="416">
        <f t="shared" si="66"/>
        <v>2</v>
      </c>
      <c r="AA190" s="416">
        <f t="shared" si="66"/>
        <v>3</v>
      </c>
      <c r="AB190" s="416">
        <f t="shared" si="66"/>
        <v>2</v>
      </c>
      <c r="AC190" s="416">
        <f t="shared" si="66"/>
        <v>3</v>
      </c>
      <c r="AD190" s="416">
        <f t="shared" si="66"/>
        <v>4</v>
      </c>
      <c r="AE190" s="416">
        <f t="shared" ref="AE190:AR190" si="67">SUM(AE154:AE189)</f>
        <v>5</v>
      </c>
      <c r="AF190" s="416">
        <f t="shared" si="67"/>
        <v>2</v>
      </c>
      <c r="AG190" s="416">
        <f t="shared" si="67"/>
        <v>5</v>
      </c>
      <c r="AH190" s="416">
        <f t="shared" si="67"/>
        <v>3</v>
      </c>
      <c r="AI190" s="416">
        <f t="shared" si="67"/>
        <v>6</v>
      </c>
      <c r="AJ190" s="416">
        <f t="shared" si="67"/>
        <v>5</v>
      </c>
      <c r="AK190" s="416">
        <f t="shared" si="67"/>
        <v>6</v>
      </c>
      <c r="AL190" s="416">
        <f t="shared" si="67"/>
        <v>5</v>
      </c>
      <c r="AM190" s="416">
        <f t="shared" si="67"/>
        <v>6</v>
      </c>
      <c r="AN190" s="416">
        <f t="shared" si="67"/>
        <v>7</v>
      </c>
      <c r="AO190" s="416">
        <f t="shared" si="67"/>
        <v>7</v>
      </c>
      <c r="AP190" s="416">
        <f t="shared" si="67"/>
        <v>8</v>
      </c>
      <c r="AQ190" s="416">
        <f t="shared" si="67"/>
        <v>9</v>
      </c>
      <c r="AR190" s="416">
        <f t="shared" si="67"/>
        <v>7</v>
      </c>
      <c r="BK190" s="3"/>
    </row>
    <row r="191" spans="2:83">
      <c r="B191" s="415"/>
      <c r="AF191" s="3"/>
      <c r="AG191" s="3"/>
      <c r="AH191" s="3"/>
      <c r="AI191" s="3"/>
      <c r="AJ191" s="3"/>
      <c r="AK191" s="3"/>
      <c r="AL191" s="3"/>
      <c r="AM191" s="3"/>
      <c r="AN191" s="3"/>
      <c r="AO191" s="3"/>
      <c r="AP191" s="3"/>
      <c r="AQ191" s="3"/>
      <c r="AR191" s="3"/>
    </row>
    <row r="192" spans="2:83">
      <c r="B192" s="414" t="s">
        <v>174</v>
      </c>
      <c r="C192" s="413"/>
      <c r="D192" s="413"/>
      <c r="E192" s="413"/>
      <c r="F192" s="413"/>
      <c r="G192" s="413"/>
      <c r="H192" s="413"/>
      <c r="I192" s="412">
        <f t="shared" ref="I192:AR192" si="68">I190*$G$15</f>
        <v>0</v>
      </c>
      <c r="J192" s="412">
        <f t="shared" si="68"/>
        <v>0</v>
      </c>
      <c r="K192" s="412">
        <f t="shared" si="68"/>
        <v>100000</v>
      </c>
      <c r="L192" s="412">
        <f t="shared" si="68"/>
        <v>0</v>
      </c>
      <c r="M192" s="412">
        <f t="shared" si="68"/>
        <v>100000</v>
      </c>
      <c r="N192" s="412">
        <f t="shared" si="68"/>
        <v>0</v>
      </c>
      <c r="O192" s="412">
        <f t="shared" si="68"/>
        <v>100000</v>
      </c>
      <c r="P192" s="412">
        <f t="shared" si="68"/>
        <v>0</v>
      </c>
      <c r="Q192" s="412">
        <f t="shared" si="68"/>
        <v>0</v>
      </c>
      <c r="R192" s="412">
        <f t="shared" si="68"/>
        <v>200000</v>
      </c>
      <c r="S192" s="412">
        <f t="shared" si="68"/>
        <v>200000</v>
      </c>
      <c r="T192" s="412">
        <f t="shared" si="68"/>
        <v>0</v>
      </c>
      <c r="U192" s="412">
        <f t="shared" si="68"/>
        <v>200000</v>
      </c>
      <c r="V192" s="412">
        <f t="shared" si="68"/>
        <v>0</v>
      </c>
      <c r="W192" s="412">
        <f t="shared" si="68"/>
        <v>200000</v>
      </c>
      <c r="X192" s="412">
        <f t="shared" si="68"/>
        <v>200000</v>
      </c>
      <c r="Y192" s="412">
        <f t="shared" si="68"/>
        <v>200000</v>
      </c>
      <c r="Z192" s="412">
        <f t="shared" si="68"/>
        <v>200000</v>
      </c>
      <c r="AA192" s="412">
        <f t="shared" si="68"/>
        <v>300000</v>
      </c>
      <c r="AB192" s="412">
        <f t="shared" si="68"/>
        <v>200000</v>
      </c>
      <c r="AC192" s="412">
        <f t="shared" si="68"/>
        <v>300000</v>
      </c>
      <c r="AD192" s="412">
        <f t="shared" si="68"/>
        <v>400000</v>
      </c>
      <c r="AE192" s="412">
        <f t="shared" si="68"/>
        <v>500000</v>
      </c>
      <c r="AF192" s="412">
        <f t="shared" si="68"/>
        <v>200000</v>
      </c>
      <c r="AG192" s="412">
        <f t="shared" si="68"/>
        <v>500000</v>
      </c>
      <c r="AH192" s="412">
        <f t="shared" si="68"/>
        <v>300000</v>
      </c>
      <c r="AI192" s="412">
        <f t="shared" si="68"/>
        <v>600000</v>
      </c>
      <c r="AJ192" s="412">
        <f t="shared" si="68"/>
        <v>500000</v>
      </c>
      <c r="AK192" s="412">
        <f t="shared" si="68"/>
        <v>600000</v>
      </c>
      <c r="AL192" s="412">
        <f t="shared" si="68"/>
        <v>500000</v>
      </c>
      <c r="AM192" s="412">
        <f t="shared" si="68"/>
        <v>600000</v>
      </c>
      <c r="AN192" s="412">
        <f t="shared" si="68"/>
        <v>700000</v>
      </c>
      <c r="AO192" s="412">
        <f t="shared" si="68"/>
        <v>700000</v>
      </c>
      <c r="AP192" s="412">
        <f t="shared" si="68"/>
        <v>800000</v>
      </c>
      <c r="AQ192" s="412">
        <f t="shared" si="68"/>
        <v>900000</v>
      </c>
      <c r="AR192" s="411">
        <f t="shared" si="68"/>
        <v>700000</v>
      </c>
    </row>
    <row r="193" spans="2:44">
      <c r="B193" s="410" t="s">
        <v>173</v>
      </c>
      <c r="C193" s="409"/>
      <c r="D193" s="409"/>
      <c r="E193" s="409"/>
      <c r="F193" s="409"/>
      <c r="G193" s="409"/>
      <c r="H193" s="409"/>
      <c r="I193" s="80">
        <f>SUM($I192:I192)/12</f>
        <v>0</v>
      </c>
      <c r="J193" s="80">
        <f>SUM($I192:J192)/12</f>
        <v>0</v>
      </c>
      <c r="K193" s="408">
        <f>SUM($I192:K192)/12</f>
        <v>8333.3333333333339</v>
      </c>
      <c r="L193" s="408">
        <f>SUM($I192:L192)/12</f>
        <v>8333.3333333333339</v>
      </c>
      <c r="M193" s="408">
        <f>SUM($I192:M192)/12</f>
        <v>16666.666666666668</v>
      </c>
      <c r="N193" s="408">
        <f>SUM($I192:N192)/12</f>
        <v>16666.666666666668</v>
      </c>
      <c r="O193" s="80">
        <f>SUM($I192:O192)/12</f>
        <v>25000</v>
      </c>
      <c r="P193" s="80">
        <f>SUM($I192:P192)/12</f>
        <v>25000</v>
      </c>
      <c r="Q193" s="80">
        <f>SUM($I192:Q192)/12</f>
        <v>25000</v>
      </c>
      <c r="R193" s="408">
        <f>SUM($I192:R192)/12</f>
        <v>41666.666666666664</v>
      </c>
      <c r="S193" s="408">
        <f>SUM($I192:S192)/12</f>
        <v>58333.333333333336</v>
      </c>
      <c r="T193" s="408">
        <f t="shared" ref="T193:AR193" si="69">SUM(I192:T192)/12</f>
        <v>58333.333333333336</v>
      </c>
      <c r="U193" s="408">
        <f t="shared" si="69"/>
        <v>75000</v>
      </c>
      <c r="V193" s="408">
        <f t="shared" si="69"/>
        <v>75000</v>
      </c>
      <c r="W193" s="80">
        <f t="shared" si="69"/>
        <v>83333.333333333328</v>
      </c>
      <c r="X193" s="408">
        <f t="shared" si="69"/>
        <v>100000</v>
      </c>
      <c r="Y193" s="80">
        <f t="shared" si="69"/>
        <v>108333.33333333333</v>
      </c>
      <c r="Z193" s="80">
        <f t="shared" si="69"/>
        <v>125000</v>
      </c>
      <c r="AA193" s="408">
        <f t="shared" si="69"/>
        <v>141666.66666666666</v>
      </c>
      <c r="AB193" s="408">
        <f t="shared" si="69"/>
        <v>158333.33333333334</v>
      </c>
      <c r="AC193" s="80">
        <f t="shared" si="69"/>
        <v>183333.33333333334</v>
      </c>
      <c r="AD193" s="80">
        <f t="shared" si="69"/>
        <v>200000</v>
      </c>
      <c r="AE193" s="408">
        <f t="shared" si="69"/>
        <v>225000</v>
      </c>
      <c r="AF193" s="80">
        <f t="shared" si="69"/>
        <v>241666.66666666666</v>
      </c>
      <c r="AG193" s="408">
        <f t="shared" si="69"/>
        <v>266666.66666666669</v>
      </c>
      <c r="AH193" s="80">
        <f t="shared" si="69"/>
        <v>291666.66666666669</v>
      </c>
      <c r="AI193" s="80">
        <f t="shared" si="69"/>
        <v>325000</v>
      </c>
      <c r="AJ193" s="80">
        <f t="shared" si="69"/>
        <v>350000</v>
      </c>
      <c r="AK193" s="80">
        <f t="shared" si="69"/>
        <v>383333.33333333331</v>
      </c>
      <c r="AL193" s="80">
        <f t="shared" si="69"/>
        <v>408333.33333333331</v>
      </c>
      <c r="AM193" s="80">
        <f t="shared" si="69"/>
        <v>433333.33333333331</v>
      </c>
      <c r="AN193" s="80">
        <f t="shared" si="69"/>
        <v>475000</v>
      </c>
      <c r="AO193" s="80">
        <f t="shared" si="69"/>
        <v>508333.33333333331</v>
      </c>
      <c r="AP193" s="80">
        <f t="shared" si="69"/>
        <v>541666.66666666663</v>
      </c>
      <c r="AQ193" s="80">
        <f t="shared" si="69"/>
        <v>575000</v>
      </c>
      <c r="AR193" s="407">
        <f t="shared" si="69"/>
        <v>616666.66666666663</v>
      </c>
    </row>
  </sheetData>
  <mergeCells count="1">
    <mergeCell ref="B56:D57"/>
  </mergeCells>
  <dataValidations disablePrompts="1" count="1">
    <dataValidation type="list" allowBlank="1" showInputMessage="1" showErrorMessage="1" sqref="G7" xr:uid="{00000000-0002-0000-0500-000000000000}">
      <formula1>$BK$3:$BK$5</formula1>
    </dataValidation>
  </dataValidations>
  <pageMargins left="0.1" right="0.1" top="0.45" bottom="0.55000000000000004" header="0.17" footer="0.24"/>
  <pageSetup scale="60" fitToWidth="2" fitToHeight="0" orientation="landscape" r:id="rId1"/>
  <headerFooter>
    <oddFooter>&amp;CCONFIDENTIAL</oddFooter>
  </headerFooter>
  <colBreaks count="1" manualBreakCount="1">
    <brk id="20"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B1:AB1"/>
  <sheetViews>
    <sheetView showGridLines="0" zoomScale="90" zoomScaleNormal="90" zoomScaleSheetLayoutView="90" workbookViewId="0"/>
  </sheetViews>
  <sheetFormatPr defaultColWidth="9.1796875" defaultRowHeight="13"/>
  <cols>
    <col min="1" max="1" width="1.7265625" style="1" customWidth="1"/>
    <col min="2" max="16384" width="9.1796875" style="1"/>
  </cols>
  <sheetData>
    <row r="1" spans="2:28" ht="17.5">
      <c r="B1" s="129" t="s">
        <v>52</v>
      </c>
      <c r="C1" s="129"/>
      <c r="D1" s="125"/>
      <c r="E1" s="125"/>
      <c r="F1" s="129"/>
      <c r="G1" s="125"/>
      <c r="H1" s="125"/>
      <c r="I1" s="129"/>
      <c r="J1" s="125"/>
      <c r="K1" s="125"/>
      <c r="L1" s="129"/>
      <c r="M1" s="125"/>
      <c r="N1" s="125"/>
      <c r="O1" s="125"/>
      <c r="P1" s="125"/>
      <c r="Q1" s="125"/>
      <c r="R1" s="125"/>
      <c r="S1" s="125"/>
      <c r="T1" s="125"/>
      <c r="U1" s="125"/>
      <c r="V1" s="125"/>
      <c r="W1" s="125"/>
      <c r="X1" s="125"/>
      <c r="Y1" s="125"/>
      <c r="Z1" s="125"/>
      <c r="AA1" s="125"/>
      <c r="AB1" s="125"/>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B1:Q30"/>
  <sheetViews>
    <sheetView showGridLines="0" zoomScale="90" zoomScaleNormal="90" workbookViewId="0">
      <selection activeCell="D3" sqref="D3"/>
    </sheetView>
  </sheetViews>
  <sheetFormatPr defaultColWidth="10.26953125" defaultRowHeight="14.5"/>
  <cols>
    <col min="1" max="1" width="1.7265625" style="213" customWidth="1"/>
    <col min="2" max="2" width="23.453125" style="213" customWidth="1"/>
    <col min="3" max="3" width="12.54296875" style="213" customWidth="1"/>
    <col min="4" max="4" width="13.26953125" style="213" bestFit="1" customWidth="1"/>
    <col min="5" max="5" width="13.26953125" style="213" customWidth="1"/>
    <col min="6" max="6" width="26.26953125" style="213" customWidth="1"/>
    <col min="7" max="7" width="12.54296875" style="213" customWidth="1"/>
    <col min="8" max="8" width="13.26953125" style="213" bestFit="1" customWidth="1"/>
    <col min="9" max="9" width="13.453125" style="213" customWidth="1"/>
    <col min="10" max="10" width="13.26953125" style="213" customWidth="1"/>
    <col min="11" max="15" width="12.453125" style="213" customWidth="1"/>
    <col min="16" max="16384" width="10.26953125" style="213"/>
  </cols>
  <sheetData>
    <row r="1" spans="2:17" ht="17.5">
      <c r="B1" s="129" t="s">
        <v>149</v>
      </c>
      <c r="C1" s="125"/>
      <c r="D1" s="129"/>
      <c r="E1" s="125"/>
      <c r="F1" s="125"/>
      <c r="G1" s="129"/>
      <c r="H1" s="125"/>
      <c r="I1" s="125"/>
      <c r="J1" s="129"/>
      <c r="K1" s="125"/>
      <c r="L1" s="125"/>
      <c r="M1" s="129"/>
      <c r="N1" s="125"/>
      <c r="O1" s="125"/>
    </row>
    <row r="2" spans="2:17" ht="15" thickBot="1"/>
    <row r="3" spans="2:17" ht="28.5">
      <c r="B3" s="214" t="s">
        <v>150</v>
      </c>
      <c r="C3" s="215" t="s">
        <v>255</v>
      </c>
      <c r="D3" s="215" t="s">
        <v>256</v>
      </c>
      <c r="E3" s="216" t="s">
        <v>151</v>
      </c>
      <c r="F3" s="215" t="s">
        <v>152</v>
      </c>
      <c r="G3" s="215" t="s">
        <v>153</v>
      </c>
      <c r="H3" s="215" t="s">
        <v>154</v>
      </c>
      <c r="I3" s="215" t="s">
        <v>155</v>
      </c>
      <c r="J3" s="217" t="s">
        <v>254</v>
      </c>
    </row>
    <row r="4" spans="2:17" s="222" customFormat="1">
      <c r="B4" s="218" t="s">
        <v>45</v>
      </c>
      <c r="C4" s="219"/>
      <c r="D4" s="219"/>
      <c r="E4" s="220"/>
      <c r="F4" s="219"/>
      <c r="G4" s="219"/>
      <c r="H4" s="219"/>
      <c r="I4" s="219"/>
      <c r="J4" s="221"/>
    </row>
    <row r="5" spans="2:17" s="222" customFormat="1" ht="28.5" customHeight="1">
      <c r="B5" s="223" t="s">
        <v>45</v>
      </c>
      <c r="C5" s="224"/>
      <c r="D5" s="225"/>
      <c r="E5" s="225">
        <f>+C5-D5</f>
        <v>0</v>
      </c>
      <c r="F5" s="225"/>
      <c r="G5" s="225"/>
      <c r="H5" s="225"/>
      <c r="I5" s="225">
        <f>+G5-H5</f>
        <v>0</v>
      </c>
      <c r="J5" s="226"/>
    </row>
    <row r="6" spans="2:17" s="222" customFormat="1" ht="28.5" customHeight="1">
      <c r="B6" s="227" t="s">
        <v>44</v>
      </c>
      <c r="C6" s="228"/>
      <c r="D6" s="225"/>
      <c r="E6" s="228">
        <f>+C6-D6</f>
        <v>0</v>
      </c>
      <c r="F6" s="228"/>
      <c r="G6" s="228"/>
      <c r="H6" s="225"/>
      <c r="I6" s="228">
        <f>+G6-H6</f>
        <v>0</v>
      </c>
      <c r="J6" s="226"/>
    </row>
    <row r="7" spans="2:17" s="222" customFormat="1" ht="28.5" customHeight="1">
      <c r="B7" s="229" t="s">
        <v>43</v>
      </c>
      <c r="C7" s="230">
        <f>+C5-C6</f>
        <v>0</v>
      </c>
      <c r="D7" s="230">
        <f>+D5-D6</f>
        <v>0</v>
      </c>
      <c r="E7" s="230">
        <f>+C7-D7</f>
        <v>0</v>
      </c>
      <c r="F7" s="230"/>
      <c r="G7" s="230">
        <f>+G5-G6</f>
        <v>0</v>
      </c>
      <c r="H7" s="230">
        <f>+H5-H6</f>
        <v>0</v>
      </c>
      <c r="I7" s="230">
        <f>+G7-H7</f>
        <v>0</v>
      </c>
      <c r="J7" s="231"/>
    </row>
    <row r="8" spans="2:17">
      <c r="B8" s="218" t="s">
        <v>156</v>
      </c>
      <c r="C8" s="232"/>
      <c r="D8" s="233"/>
      <c r="E8" s="233"/>
      <c r="F8" s="233"/>
      <c r="G8" s="233"/>
      <c r="H8" s="233"/>
      <c r="I8" s="233"/>
      <c r="J8" s="234"/>
    </row>
    <row r="9" spans="2:17" ht="28.5" customHeight="1">
      <c r="B9" s="223" t="s">
        <v>230</v>
      </c>
      <c r="C9" s="225"/>
      <c r="D9" s="225"/>
      <c r="E9" s="225">
        <f t="shared" ref="E9:E14" si="0">+C9-D9</f>
        <v>0</v>
      </c>
      <c r="F9" s="235" t="s">
        <v>157</v>
      </c>
      <c r="G9" s="225"/>
      <c r="H9" s="225"/>
      <c r="I9" s="225">
        <f>+G9-H9</f>
        <v>0</v>
      </c>
      <c r="J9" s="226"/>
    </row>
    <row r="10" spans="2:17" ht="28.5" customHeight="1">
      <c r="B10" s="223" t="s">
        <v>231</v>
      </c>
      <c r="C10" s="225"/>
      <c r="D10" s="225"/>
      <c r="E10" s="225">
        <f t="shared" si="0"/>
        <v>0</v>
      </c>
      <c r="F10" s="225"/>
      <c r="G10" s="225"/>
      <c r="H10" s="225"/>
      <c r="I10" s="225">
        <f t="shared" ref="I10:I16" si="1">+G10-H10</f>
        <v>0</v>
      </c>
      <c r="J10" s="226"/>
    </row>
    <row r="11" spans="2:17" ht="28.5" customHeight="1">
      <c r="B11" s="223" t="s">
        <v>232</v>
      </c>
      <c r="C11" s="225"/>
      <c r="D11" s="225"/>
      <c r="E11" s="225">
        <f t="shared" si="0"/>
        <v>0</v>
      </c>
      <c r="F11" s="225"/>
      <c r="G11" s="225"/>
      <c r="H11" s="225"/>
      <c r="I11" s="225">
        <f t="shared" si="1"/>
        <v>0</v>
      </c>
      <c r="J11" s="226"/>
    </row>
    <row r="12" spans="2:17" ht="28.5" customHeight="1">
      <c r="B12" s="223" t="s">
        <v>233</v>
      </c>
      <c r="C12" s="225"/>
      <c r="D12" s="225"/>
      <c r="E12" s="225">
        <f t="shared" si="0"/>
        <v>0</v>
      </c>
      <c r="F12" s="225"/>
      <c r="G12" s="225"/>
      <c r="H12" s="225"/>
      <c r="I12" s="225">
        <f t="shared" si="1"/>
        <v>0</v>
      </c>
      <c r="J12" s="226"/>
    </row>
    <row r="13" spans="2:17" ht="28.5" customHeight="1">
      <c r="B13" s="223" t="s">
        <v>234</v>
      </c>
      <c r="C13" s="228"/>
      <c r="D13" s="225"/>
      <c r="E13" s="228">
        <f t="shared" si="0"/>
        <v>0</v>
      </c>
      <c r="F13" s="228"/>
      <c r="G13" s="228"/>
      <c r="H13" s="225"/>
      <c r="I13" s="228">
        <f t="shared" si="1"/>
        <v>0</v>
      </c>
      <c r="J13" s="226"/>
    </row>
    <row r="14" spans="2:17" ht="28.5" customHeight="1">
      <c r="B14" s="229" t="s">
        <v>158</v>
      </c>
      <c r="C14" s="230">
        <f>SUM(C9:C13)</f>
        <v>0</v>
      </c>
      <c r="D14" s="230">
        <f>SUM(D9:D13)</f>
        <v>0</v>
      </c>
      <c r="E14" s="230">
        <f t="shared" si="0"/>
        <v>0</v>
      </c>
      <c r="F14" s="236"/>
      <c r="G14" s="230">
        <f>SUM(G9:G13)</f>
        <v>0</v>
      </c>
      <c r="H14" s="230">
        <f>SUM(H9:H13)</f>
        <v>0</v>
      </c>
      <c r="I14" s="230">
        <f t="shared" si="1"/>
        <v>0</v>
      </c>
      <c r="J14" s="231">
        <f>SUM(J9:J13)</f>
        <v>0</v>
      </c>
    </row>
    <row r="15" spans="2:17" ht="9" customHeight="1">
      <c r="B15" s="237"/>
      <c r="C15" s="238"/>
      <c r="D15" s="238"/>
      <c r="E15" s="238"/>
      <c r="F15" s="239"/>
      <c r="G15" s="239"/>
      <c r="H15" s="238"/>
      <c r="I15" s="238"/>
      <c r="J15" s="240"/>
    </row>
    <row r="16" spans="2:17" s="222" customFormat="1" ht="28.5" customHeight="1">
      <c r="B16" s="229" t="s">
        <v>40</v>
      </c>
      <c r="C16" s="230">
        <f>+C7-C14</f>
        <v>0</v>
      </c>
      <c r="D16" s="230">
        <f>+D7-D14</f>
        <v>0</v>
      </c>
      <c r="E16" s="230">
        <f>+C16-D16</f>
        <v>0</v>
      </c>
      <c r="F16" s="230"/>
      <c r="G16" s="230">
        <f>+G7-G14</f>
        <v>0</v>
      </c>
      <c r="H16" s="230">
        <f>+H7-H14</f>
        <v>0</v>
      </c>
      <c r="I16" s="230">
        <f t="shared" si="1"/>
        <v>0</v>
      </c>
      <c r="J16" s="231">
        <f>+J7-J14</f>
        <v>0</v>
      </c>
      <c r="K16" s="213"/>
      <c r="L16" s="213"/>
      <c r="M16" s="213"/>
      <c r="N16" s="213"/>
      <c r="O16" s="213"/>
      <c r="P16" s="213"/>
      <c r="Q16" s="213"/>
    </row>
    <row r="17" spans="2:17" s="222" customFormat="1" ht="9" customHeight="1" thickBot="1">
      <c r="B17" s="218"/>
      <c r="C17" s="232"/>
      <c r="D17" s="233"/>
      <c r="E17" s="233"/>
      <c r="F17" s="233"/>
      <c r="G17" s="233"/>
      <c r="H17" s="233"/>
      <c r="I17" s="233"/>
      <c r="J17" s="234"/>
      <c r="K17" s="213"/>
      <c r="L17" s="213"/>
      <c r="M17" s="213"/>
      <c r="N17" s="213"/>
      <c r="O17" s="213"/>
      <c r="P17" s="213"/>
      <c r="Q17" s="213"/>
    </row>
    <row r="18" spans="2:17" ht="28.5" customHeight="1" thickBot="1">
      <c r="B18" s="241" t="s">
        <v>32</v>
      </c>
      <c r="C18" s="242"/>
      <c r="D18" s="242"/>
      <c r="E18" s="242">
        <f>+C18-D18</f>
        <v>0</v>
      </c>
      <c r="F18" s="242"/>
      <c r="G18" s="242"/>
      <c r="H18" s="242"/>
      <c r="I18" s="242"/>
      <c r="J18" s="243"/>
    </row>
    <row r="20" spans="2:17" ht="15.5">
      <c r="B20" s="244" t="s">
        <v>159</v>
      </c>
      <c r="C20" s="245"/>
      <c r="D20" s="245"/>
      <c r="E20" s="245"/>
      <c r="F20" s="245"/>
    </row>
    <row r="21" spans="2:17" ht="15.5">
      <c r="B21" s="246" t="s">
        <v>160</v>
      </c>
      <c r="C21" s="245"/>
      <c r="D21" s="245"/>
      <c r="E21" s="245"/>
      <c r="F21" s="245"/>
    </row>
    <row r="22" spans="2:17" ht="15.5">
      <c r="B22" s="246" t="s">
        <v>161</v>
      </c>
      <c r="C22" s="245"/>
      <c r="D22" s="245"/>
      <c r="E22" s="245"/>
      <c r="F22" s="245"/>
    </row>
    <row r="23" spans="2:17" ht="28.5" customHeight="1"/>
    <row r="24" spans="2:17" ht="28.5" customHeight="1"/>
    <row r="25" spans="2:17" ht="28.5" customHeight="1"/>
    <row r="26" spans="2:17" ht="28.5" customHeight="1"/>
    <row r="27" spans="2:17" ht="28.5" customHeight="1"/>
    <row r="28" spans="2:17" ht="28.5" customHeight="1"/>
    <row r="29" spans="2:17" ht="28.5" customHeight="1"/>
    <row r="30" spans="2:17" ht="28.5" customHeight="1"/>
  </sheetData>
  <conditionalFormatting sqref="E9:E15 I9:I15">
    <cfRule type="expression" dxfId="39" priority="39">
      <formula>E9&gt;0</formula>
    </cfRule>
    <cfRule type="expression" dxfId="38" priority="40">
      <formula>E9&lt;0</formula>
    </cfRule>
  </conditionalFormatting>
  <conditionalFormatting sqref="I23">
    <cfRule type="expression" dxfId="37" priority="13">
      <formula>I23&gt;0</formula>
    </cfRule>
    <cfRule type="expression" dxfId="36" priority="14">
      <formula>I23&lt;0</formula>
    </cfRule>
  </conditionalFormatting>
  <conditionalFormatting sqref="E5">
    <cfRule type="expression" dxfId="35" priority="37">
      <formula>E5&lt;0</formula>
    </cfRule>
    <cfRule type="expression" dxfId="34" priority="38">
      <formula>E5&gt;0</formula>
    </cfRule>
  </conditionalFormatting>
  <conditionalFormatting sqref="E7">
    <cfRule type="expression" dxfId="33" priority="35">
      <formula>E7&lt;0</formula>
    </cfRule>
    <cfRule type="expression" dxfId="32" priority="36">
      <formula>E7&gt;0</formula>
    </cfRule>
  </conditionalFormatting>
  <conditionalFormatting sqref="I7">
    <cfRule type="expression" dxfId="31" priority="33">
      <formula>I7&lt;0</formula>
    </cfRule>
    <cfRule type="expression" dxfId="30" priority="34">
      <formula>I7&gt;0</formula>
    </cfRule>
  </conditionalFormatting>
  <conditionalFormatting sqref="I5">
    <cfRule type="expression" dxfId="29" priority="31">
      <formula>I5&lt;0</formula>
    </cfRule>
    <cfRule type="expression" dxfId="28" priority="32">
      <formula>I5&gt;0</formula>
    </cfRule>
  </conditionalFormatting>
  <conditionalFormatting sqref="E6">
    <cfRule type="expression" dxfId="27" priority="29">
      <formula>E6&gt;0</formula>
    </cfRule>
    <cfRule type="expression" dxfId="26" priority="30">
      <formula>E6&lt;0</formula>
    </cfRule>
  </conditionalFormatting>
  <conditionalFormatting sqref="I6">
    <cfRule type="expression" dxfId="25" priority="27">
      <formula>I6&gt;0</formula>
    </cfRule>
    <cfRule type="expression" dxfId="24" priority="28">
      <formula>I6&lt;0</formula>
    </cfRule>
  </conditionalFormatting>
  <conditionalFormatting sqref="E16">
    <cfRule type="expression" dxfId="23" priority="25">
      <formula>E16&lt;0</formula>
    </cfRule>
    <cfRule type="expression" dxfId="22" priority="26">
      <formula>E16&gt;0</formula>
    </cfRule>
  </conditionalFormatting>
  <conditionalFormatting sqref="I33">
    <cfRule type="expression" dxfId="21" priority="9">
      <formula>I33&lt;0</formula>
    </cfRule>
    <cfRule type="expression" dxfId="20" priority="10">
      <formula>I33&gt;0</formula>
    </cfRule>
  </conditionalFormatting>
  <conditionalFormatting sqref="I16">
    <cfRule type="expression" dxfId="19" priority="23">
      <formula>I16&lt;0</formula>
    </cfRule>
    <cfRule type="expression" dxfId="18" priority="24">
      <formula>I16&gt;0</formula>
    </cfRule>
  </conditionalFormatting>
  <conditionalFormatting sqref="E26:E32 I26:I32">
    <cfRule type="expression" dxfId="17" priority="21">
      <formula>E26&gt;0</formula>
    </cfRule>
    <cfRule type="expression" dxfId="16" priority="22">
      <formula>E26&lt;0</formula>
    </cfRule>
  </conditionalFormatting>
  <conditionalFormatting sqref="E22">
    <cfRule type="expression" dxfId="15" priority="19">
      <formula>E22&lt;0</formula>
    </cfRule>
    <cfRule type="expression" dxfId="14" priority="20">
      <formula>E22&gt;0</formula>
    </cfRule>
  </conditionalFormatting>
  <conditionalFormatting sqref="I24">
    <cfRule type="expression" dxfId="13" priority="17">
      <formula>I24&lt;0</formula>
    </cfRule>
    <cfRule type="expression" dxfId="12" priority="18">
      <formula>I24&gt;0</formula>
    </cfRule>
  </conditionalFormatting>
  <conditionalFormatting sqref="I22">
    <cfRule type="expression" dxfId="11" priority="15">
      <formula>I22&lt;0</formula>
    </cfRule>
    <cfRule type="expression" dxfId="10" priority="16">
      <formula>I22&gt;0</formula>
    </cfRule>
  </conditionalFormatting>
  <conditionalFormatting sqref="E23:E24">
    <cfRule type="expression" dxfId="9" priority="7">
      <formula>E23&gt;0</formula>
    </cfRule>
    <cfRule type="expression" dxfId="8" priority="8">
      <formula>E23&lt;0</formula>
    </cfRule>
  </conditionalFormatting>
  <conditionalFormatting sqref="E33">
    <cfRule type="expression" dxfId="7" priority="11">
      <formula>E33&lt;0</formula>
    </cfRule>
    <cfRule type="expression" dxfId="6" priority="12">
      <formula>E33&gt;0</formula>
    </cfRule>
  </conditionalFormatting>
  <conditionalFormatting sqref="I18">
    <cfRule type="expression" dxfId="5" priority="1">
      <formula>I18&lt;0</formula>
    </cfRule>
    <cfRule type="expression" dxfId="4" priority="2">
      <formula>I18&gt;0</formula>
    </cfRule>
  </conditionalFormatting>
  <conditionalFormatting sqref="E25">
    <cfRule type="expression" dxfId="3" priority="5">
      <formula>E25&gt;0</formula>
    </cfRule>
    <cfRule type="expression" dxfId="2" priority="6">
      <formula>E25&lt;0</formula>
    </cfRule>
  </conditionalFormatting>
  <conditionalFormatting sqref="E18">
    <cfRule type="expression" dxfId="1" priority="3">
      <formula>E18&lt;0</formula>
    </cfRule>
    <cfRule type="expression" dxfId="0" priority="4">
      <formula>E18&gt;0</formula>
    </cfRule>
  </conditionalFormatting>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1:Q117"/>
  <sheetViews>
    <sheetView showGridLines="0" zoomScale="90" zoomScaleNormal="90" workbookViewId="0">
      <selection activeCell="C3" sqref="C3"/>
    </sheetView>
  </sheetViews>
  <sheetFormatPr defaultColWidth="10.26953125" defaultRowHeight="13"/>
  <cols>
    <col min="1" max="1" width="1.7265625" style="247" customWidth="1"/>
    <col min="2" max="2" width="20.81640625" style="247" customWidth="1"/>
    <col min="3" max="15" width="13.453125" style="247" customWidth="1"/>
    <col min="16" max="16" width="10.26953125" style="247"/>
    <col min="17" max="17" width="10.54296875" style="247" bestFit="1" customWidth="1"/>
    <col min="18" max="16384" width="10.26953125" style="247"/>
  </cols>
  <sheetData>
    <row r="1" spans="2:15" ht="17.5">
      <c r="B1" s="129" t="s">
        <v>162</v>
      </c>
      <c r="C1" s="125"/>
      <c r="D1" s="125"/>
      <c r="E1" s="125"/>
      <c r="F1" s="125"/>
      <c r="G1" s="125"/>
      <c r="H1" s="127"/>
      <c r="I1" s="125"/>
      <c r="J1" s="125"/>
      <c r="K1" s="126"/>
      <c r="L1" s="126"/>
      <c r="M1" s="126"/>
      <c r="N1" s="126"/>
      <c r="O1" s="126"/>
    </row>
    <row r="2" spans="2:15" ht="13.5" thickBot="1">
      <c r="B2" s="248"/>
      <c r="C2" s="249"/>
      <c r="D2" s="250"/>
      <c r="E2" s="249"/>
      <c r="F2" s="249"/>
      <c r="G2" s="249"/>
      <c r="H2" s="249"/>
      <c r="I2" s="249"/>
      <c r="J2" s="249"/>
      <c r="K2" s="249"/>
      <c r="L2" s="249"/>
      <c r="M2" s="249"/>
      <c r="N2" s="249"/>
      <c r="O2" s="249"/>
    </row>
    <row r="3" spans="2:15" ht="13.5" thickBot="1">
      <c r="B3" s="251" t="s">
        <v>163</v>
      </c>
      <c r="C3" s="252">
        <v>2020</v>
      </c>
    </row>
    <row r="4" spans="2:15" ht="13.5" thickBot="1">
      <c r="B4" s="253" t="s">
        <v>164</v>
      </c>
      <c r="C4" s="254">
        <f>DATE($C$3,1,1)</f>
        <v>43831</v>
      </c>
      <c r="D4" s="255">
        <f>DATE($C$3,2,1)</f>
        <v>43862</v>
      </c>
      <c r="E4" s="256">
        <f>DATE($C$3,3,1)</f>
        <v>43891</v>
      </c>
      <c r="F4" s="254">
        <f>DATE($C$3,4,1)</f>
        <v>43922</v>
      </c>
      <c r="G4" s="255">
        <f>DATE($C$3,5,1)</f>
        <v>43952</v>
      </c>
      <c r="H4" s="256">
        <f>DATE($C$3,6,1)</f>
        <v>43983</v>
      </c>
      <c r="I4" s="254">
        <f>DATE($C$3,7,1)</f>
        <v>44013</v>
      </c>
      <c r="J4" s="255">
        <f>DATE($C$3,8,1)</f>
        <v>44044</v>
      </c>
      <c r="K4" s="256">
        <f>DATE($C$3,9,1)</f>
        <v>44075</v>
      </c>
      <c r="L4" s="255">
        <f>DATE($C$3,10,1)</f>
        <v>44105</v>
      </c>
      <c r="M4" s="255">
        <f>DATE($C$3,11,1)</f>
        <v>44136</v>
      </c>
      <c r="N4" s="256">
        <f>DATE($C$3,12,1)</f>
        <v>44166</v>
      </c>
    </row>
    <row r="5" spans="2:15">
      <c r="B5" s="257" t="str">
        <f>$C$3&amp;" Plan"</f>
        <v>2020 Plan</v>
      </c>
      <c r="C5" s="258"/>
      <c r="D5" s="259"/>
      <c r="E5" s="260"/>
      <c r="F5" s="259"/>
      <c r="G5" s="259"/>
      <c r="H5" s="259"/>
      <c r="I5" s="258"/>
      <c r="J5" s="259"/>
      <c r="K5" s="259"/>
      <c r="L5" s="258"/>
      <c r="M5" s="259"/>
      <c r="N5" s="260"/>
    </row>
    <row r="6" spans="2:15">
      <c r="B6" s="261">
        <f>DATE($C$3,1,1)</f>
        <v>43831</v>
      </c>
      <c r="C6" s="262"/>
      <c r="D6" s="263"/>
      <c r="E6" s="264"/>
      <c r="F6" s="263"/>
      <c r="G6" s="263"/>
      <c r="H6" s="263"/>
      <c r="I6" s="265"/>
      <c r="J6" s="263"/>
      <c r="K6" s="263"/>
      <c r="L6" s="265"/>
      <c r="M6" s="263"/>
      <c r="N6" s="264"/>
    </row>
    <row r="7" spans="2:15">
      <c r="B7" s="266">
        <f>DATE($C$3,2,1)</f>
        <v>43862</v>
      </c>
      <c r="C7" s="267">
        <f t="shared" ref="C7:M17" si="0">+C$18</f>
        <v>0</v>
      </c>
      <c r="D7" s="268"/>
      <c r="E7" s="269"/>
      <c r="F7" s="270"/>
      <c r="G7" s="271"/>
      <c r="H7" s="269"/>
      <c r="I7" s="270"/>
      <c r="J7" s="271"/>
      <c r="K7" s="271"/>
      <c r="L7" s="272"/>
      <c r="M7" s="271"/>
      <c r="N7" s="273"/>
    </row>
    <row r="8" spans="2:15">
      <c r="B8" s="274">
        <f>DATE($C$3,3,1)</f>
        <v>43891</v>
      </c>
      <c r="C8" s="267">
        <f t="shared" si="0"/>
        <v>0</v>
      </c>
      <c r="D8" s="275">
        <f t="shared" si="0"/>
        <v>0</v>
      </c>
      <c r="E8" s="276"/>
      <c r="F8" s="270"/>
      <c r="G8" s="271"/>
      <c r="H8" s="269"/>
      <c r="I8" s="270"/>
      <c r="J8" s="271"/>
      <c r="K8" s="271"/>
      <c r="L8" s="272"/>
      <c r="M8" s="271"/>
      <c r="N8" s="273"/>
    </row>
    <row r="9" spans="2:15">
      <c r="B9" s="266">
        <f>DATE($C$3,4,1)</f>
        <v>43922</v>
      </c>
      <c r="C9" s="267">
        <f t="shared" si="0"/>
        <v>0</v>
      </c>
      <c r="D9" s="275">
        <f t="shared" si="0"/>
        <v>0</v>
      </c>
      <c r="E9" s="277">
        <f t="shared" si="0"/>
        <v>0</v>
      </c>
      <c r="F9" s="268"/>
      <c r="G9" s="278"/>
      <c r="H9" s="278"/>
      <c r="I9" s="279"/>
      <c r="J9" s="278"/>
      <c r="K9" s="278"/>
      <c r="L9" s="279"/>
      <c r="M9" s="278"/>
      <c r="N9" s="280"/>
    </row>
    <row r="10" spans="2:15">
      <c r="B10" s="274">
        <f>DATE($C$3,5,1)</f>
        <v>43952</v>
      </c>
      <c r="C10" s="267">
        <f t="shared" si="0"/>
        <v>0</v>
      </c>
      <c r="D10" s="275">
        <f t="shared" si="0"/>
        <v>0</v>
      </c>
      <c r="E10" s="281">
        <f t="shared" si="0"/>
        <v>0</v>
      </c>
      <c r="F10" s="282">
        <f t="shared" si="0"/>
        <v>0</v>
      </c>
      <c r="G10" s="283"/>
      <c r="H10" s="278"/>
      <c r="I10" s="279"/>
      <c r="J10" s="278"/>
      <c r="K10" s="278"/>
      <c r="L10" s="279"/>
      <c r="M10" s="278"/>
      <c r="N10" s="280"/>
    </row>
    <row r="11" spans="2:15">
      <c r="B11" s="266">
        <f>DATE($C$3,6,1)</f>
        <v>43983</v>
      </c>
      <c r="C11" s="267">
        <f t="shared" si="0"/>
        <v>0</v>
      </c>
      <c r="D11" s="275">
        <f t="shared" si="0"/>
        <v>0</v>
      </c>
      <c r="E11" s="281">
        <f t="shared" si="0"/>
        <v>0</v>
      </c>
      <c r="F11" s="275">
        <f t="shared" si="0"/>
        <v>0</v>
      </c>
      <c r="G11" s="282">
        <f t="shared" si="0"/>
        <v>0</v>
      </c>
      <c r="H11" s="283"/>
      <c r="I11" s="279"/>
      <c r="J11" s="278"/>
      <c r="K11" s="278"/>
      <c r="L11" s="279"/>
      <c r="M11" s="278"/>
      <c r="N11" s="280"/>
    </row>
    <row r="12" spans="2:15">
      <c r="B12" s="274">
        <f>DATE($C$3,7,1)</f>
        <v>44013</v>
      </c>
      <c r="C12" s="267">
        <f t="shared" si="0"/>
        <v>0</v>
      </c>
      <c r="D12" s="275">
        <f t="shared" si="0"/>
        <v>0</v>
      </c>
      <c r="E12" s="281">
        <f t="shared" si="0"/>
        <v>0</v>
      </c>
      <c r="F12" s="275">
        <f t="shared" si="0"/>
        <v>0</v>
      </c>
      <c r="G12" s="275">
        <f t="shared" si="0"/>
        <v>0</v>
      </c>
      <c r="H12" s="284">
        <f t="shared" si="0"/>
        <v>0</v>
      </c>
      <c r="I12" s="285"/>
      <c r="J12" s="278"/>
      <c r="K12" s="278"/>
      <c r="L12" s="279"/>
      <c r="M12" s="278"/>
      <c r="N12" s="280"/>
    </row>
    <row r="13" spans="2:15">
      <c r="B13" s="266">
        <f>DATE($C$3,8,1)</f>
        <v>44044</v>
      </c>
      <c r="C13" s="267">
        <f t="shared" si="0"/>
        <v>0</v>
      </c>
      <c r="D13" s="275">
        <f t="shared" si="0"/>
        <v>0</v>
      </c>
      <c r="E13" s="281">
        <f t="shared" si="0"/>
        <v>0</v>
      </c>
      <c r="F13" s="275">
        <f t="shared" si="0"/>
        <v>0</v>
      </c>
      <c r="G13" s="275">
        <f t="shared" si="0"/>
        <v>0</v>
      </c>
      <c r="H13" s="275">
        <f t="shared" si="0"/>
        <v>0</v>
      </c>
      <c r="I13" s="286">
        <f t="shared" si="0"/>
        <v>0</v>
      </c>
      <c r="J13" s="283"/>
      <c r="K13" s="278"/>
      <c r="L13" s="279"/>
      <c r="M13" s="278"/>
      <c r="N13" s="280"/>
    </row>
    <row r="14" spans="2:15">
      <c r="B14" s="274">
        <f>DATE($C$3,9,1)</f>
        <v>44075</v>
      </c>
      <c r="C14" s="267">
        <f t="shared" si="0"/>
        <v>0</v>
      </c>
      <c r="D14" s="275">
        <f t="shared" si="0"/>
        <v>0</v>
      </c>
      <c r="E14" s="281">
        <f t="shared" si="0"/>
        <v>0</v>
      </c>
      <c r="F14" s="275">
        <f t="shared" si="0"/>
        <v>0</v>
      </c>
      <c r="G14" s="275">
        <f t="shared" si="0"/>
        <v>0</v>
      </c>
      <c r="H14" s="275">
        <f t="shared" si="0"/>
        <v>0</v>
      </c>
      <c r="I14" s="267">
        <f t="shared" si="0"/>
        <v>0</v>
      </c>
      <c r="J14" s="282">
        <f t="shared" si="0"/>
        <v>0</v>
      </c>
      <c r="K14" s="283"/>
      <c r="L14" s="279"/>
      <c r="M14" s="278"/>
      <c r="N14" s="280"/>
    </row>
    <row r="15" spans="2:15">
      <c r="B15" s="266">
        <f>DATE($C$3,10,1)</f>
        <v>44105</v>
      </c>
      <c r="C15" s="267">
        <f t="shared" si="0"/>
        <v>0</v>
      </c>
      <c r="D15" s="275">
        <f t="shared" si="0"/>
        <v>0</v>
      </c>
      <c r="E15" s="281">
        <f t="shared" si="0"/>
        <v>0</v>
      </c>
      <c r="F15" s="275">
        <f t="shared" si="0"/>
        <v>0</v>
      </c>
      <c r="G15" s="275">
        <f t="shared" si="0"/>
        <v>0</v>
      </c>
      <c r="H15" s="275">
        <f t="shared" si="0"/>
        <v>0</v>
      </c>
      <c r="I15" s="267">
        <f t="shared" si="0"/>
        <v>0</v>
      </c>
      <c r="J15" s="275">
        <f t="shared" si="0"/>
        <v>0</v>
      </c>
      <c r="K15" s="284">
        <f t="shared" si="0"/>
        <v>0</v>
      </c>
      <c r="L15" s="285"/>
      <c r="M15" s="278"/>
      <c r="N15" s="280"/>
    </row>
    <row r="16" spans="2:15">
      <c r="B16" s="274">
        <f>DATE($C$3,11,1)</f>
        <v>44136</v>
      </c>
      <c r="C16" s="267">
        <f t="shared" si="0"/>
        <v>0</v>
      </c>
      <c r="D16" s="275">
        <f t="shared" si="0"/>
        <v>0</v>
      </c>
      <c r="E16" s="281">
        <f t="shared" si="0"/>
        <v>0</v>
      </c>
      <c r="F16" s="275">
        <f t="shared" si="0"/>
        <v>0</v>
      </c>
      <c r="G16" s="275">
        <f t="shared" si="0"/>
        <v>0</v>
      </c>
      <c r="H16" s="275">
        <f t="shared" si="0"/>
        <v>0</v>
      </c>
      <c r="I16" s="267">
        <f t="shared" si="0"/>
        <v>0</v>
      </c>
      <c r="J16" s="275">
        <f t="shared" si="0"/>
        <v>0</v>
      </c>
      <c r="K16" s="275">
        <f t="shared" si="0"/>
        <v>0</v>
      </c>
      <c r="L16" s="286">
        <f t="shared" si="0"/>
        <v>0</v>
      </c>
      <c r="M16" s="283"/>
      <c r="N16" s="280"/>
    </row>
    <row r="17" spans="2:15">
      <c r="B17" s="266">
        <f>DATE($C$3,12,1)</f>
        <v>44166</v>
      </c>
      <c r="C17" s="287">
        <f t="shared" si="0"/>
        <v>0</v>
      </c>
      <c r="D17" s="288">
        <f t="shared" si="0"/>
        <v>0</v>
      </c>
      <c r="E17" s="289">
        <f t="shared" si="0"/>
        <v>0</v>
      </c>
      <c r="F17" s="288">
        <f t="shared" si="0"/>
        <v>0</v>
      </c>
      <c r="G17" s="288">
        <f t="shared" si="0"/>
        <v>0</v>
      </c>
      <c r="H17" s="288">
        <f t="shared" si="0"/>
        <v>0</v>
      </c>
      <c r="I17" s="287">
        <f t="shared" si="0"/>
        <v>0</v>
      </c>
      <c r="J17" s="288">
        <f t="shared" si="0"/>
        <v>0</v>
      </c>
      <c r="K17" s="288">
        <f t="shared" si="0"/>
        <v>0</v>
      </c>
      <c r="L17" s="287">
        <f t="shared" si="0"/>
        <v>0</v>
      </c>
      <c r="M17" s="290">
        <f t="shared" si="0"/>
        <v>0</v>
      </c>
      <c r="N17" s="291"/>
    </row>
    <row r="18" spans="2:15">
      <c r="B18" s="292" t="s">
        <v>165</v>
      </c>
      <c r="C18" s="293">
        <f>+C6</f>
        <v>0</v>
      </c>
      <c r="D18" s="294">
        <f>+D7</f>
        <v>0</v>
      </c>
      <c r="E18" s="295">
        <f>+E8</f>
        <v>0</v>
      </c>
      <c r="F18" s="294">
        <f>+F9</f>
        <v>0</v>
      </c>
      <c r="G18" s="294">
        <f>+G10</f>
        <v>0</v>
      </c>
      <c r="H18" s="294">
        <f>+H11</f>
        <v>0</v>
      </c>
      <c r="I18" s="293">
        <f>+I12</f>
        <v>0</v>
      </c>
      <c r="J18" s="294">
        <f>+J13</f>
        <v>0</v>
      </c>
      <c r="K18" s="294">
        <f>+K14</f>
        <v>0</v>
      </c>
      <c r="L18" s="293">
        <f>+L15</f>
        <v>0</v>
      </c>
      <c r="M18" s="294">
        <f>+M16</f>
        <v>0</v>
      </c>
      <c r="N18" s="295">
        <f>+N17</f>
        <v>0</v>
      </c>
    </row>
    <row r="19" spans="2:15" ht="13.5" thickBot="1">
      <c r="B19" s="296" t="s">
        <v>166</v>
      </c>
      <c r="C19" s="297">
        <f>+C18-C5</f>
        <v>0</v>
      </c>
      <c r="D19" s="298" t="str">
        <f t="shared" ref="D19:N19" si="1">+IF(D18&gt;0,D18-D5," ")</f>
        <v xml:space="preserve"> </v>
      </c>
      <c r="E19" s="299" t="str">
        <f t="shared" si="1"/>
        <v xml:space="preserve"> </v>
      </c>
      <c r="F19" s="298" t="str">
        <f t="shared" si="1"/>
        <v xml:space="preserve"> </v>
      </c>
      <c r="G19" s="298" t="str">
        <f t="shared" si="1"/>
        <v xml:space="preserve"> </v>
      </c>
      <c r="H19" s="298" t="str">
        <f t="shared" si="1"/>
        <v xml:space="preserve"> </v>
      </c>
      <c r="I19" s="297" t="str">
        <f t="shared" si="1"/>
        <v xml:space="preserve"> </v>
      </c>
      <c r="J19" s="298" t="str">
        <f t="shared" si="1"/>
        <v xml:space="preserve"> </v>
      </c>
      <c r="K19" s="298" t="str">
        <f t="shared" si="1"/>
        <v xml:space="preserve"> </v>
      </c>
      <c r="L19" s="297" t="str">
        <f t="shared" si="1"/>
        <v xml:space="preserve"> </v>
      </c>
      <c r="M19" s="298" t="str">
        <f t="shared" si="1"/>
        <v xml:space="preserve"> </v>
      </c>
      <c r="N19" s="299" t="str">
        <f t="shared" si="1"/>
        <v xml:space="preserve"> </v>
      </c>
    </row>
    <row r="20" spans="2:15" s="249" customFormat="1" ht="13.5" thickBot="1">
      <c r="B20" s="300"/>
      <c r="C20" s="301"/>
      <c r="D20" s="301"/>
      <c r="E20" s="301"/>
      <c r="F20" s="301"/>
      <c r="G20" s="301"/>
      <c r="H20" s="301"/>
      <c r="I20" s="301"/>
      <c r="J20" s="301"/>
      <c r="K20" s="301"/>
      <c r="L20" s="301"/>
      <c r="M20" s="301"/>
      <c r="N20" s="301"/>
    </row>
    <row r="21" spans="2:15" ht="13.5" thickBot="1">
      <c r="B21" s="302" t="s">
        <v>167</v>
      </c>
      <c r="C21" s="255">
        <f>DATE($C$3,1,1)</f>
        <v>43831</v>
      </c>
      <c r="D21" s="255">
        <f>DATE($C$3,2,1)</f>
        <v>43862</v>
      </c>
      <c r="E21" s="256">
        <f>DATE($C$3,3,1)</f>
        <v>43891</v>
      </c>
      <c r="F21" s="254">
        <f>DATE($C$3,4,1)</f>
        <v>43922</v>
      </c>
      <c r="G21" s="255">
        <f>DATE($C$3,5,1)</f>
        <v>43952</v>
      </c>
      <c r="H21" s="256">
        <f>DATE($C$3,6,1)</f>
        <v>43983</v>
      </c>
      <c r="I21" s="254">
        <f>DATE($C$3,7,1)</f>
        <v>44013</v>
      </c>
      <c r="J21" s="255">
        <f>DATE($C$3,8,1)</f>
        <v>44044</v>
      </c>
      <c r="K21" s="256">
        <f>DATE($C$3,9,1)</f>
        <v>44075</v>
      </c>
      <c r="L21" s="255">
        <f>DATE($C$3,10,1)</f>
        <v>44105</v>
      </c>
      <c r="M21" s="255">
        <f>DATE($C$3,11,1)</f>
        <v>44136</v>
      </c>
      <c r="N21" s="256">
        <f>DATE($C$3,12,1)</f>
        <v>44166</v>
      </c>
      <c r="O21" s="303">
        <f>DATE($C$3,12,1)</f>
        <v>44166</v>
      </c>
    </row>
    <row r="22" spans="2:15" s="308" customFormat="1">
      <c r="B22" s="304" t="str">
        <f>$C$3&amp;" Plan"</f>
        <v>2020 Plan</v>
      </c>
      <c r="C22" s="259"/>
      <c r="D22" s="259"/>
      <c r="E22" s="305"/>
      <c r="F22" s="306"/>
      <c r="G22" s="259"/>
      <c r="H22" s="305"/>
      <c r="I22" s="306"/>
      <c r="J22" s="259"/>
      <c r="K22" s="305"/>
      <c r="L22" s="306"/>
      <c r="M22" s="259"/>
      <c r="N22" s="259"/>
      <c r="O22" s="307" t="str">
        <f>IF(N22&gt;0,SUM(C22:N22)," ")</f>
        <v xml:space="preserve"> </v>
      </c>
    </row>
    <row r="23" spans="2:15">
      <c r="B23" s="309">
        <f>DATE($C$3,1,1)</f>
        <v>43831</v>
      </c>
      <c r="C23" s="310"/>
      <c r="D23" s="311"/>
      <c r="E23" s="312"/>
      <c r="F23" s="313"/>
      <c r="G23" s="311"/>
      <c r="H23" s="312"/>
      <c r="I23" s="313"/>
      <c r="J23" s="311"/>
      <c r="K23" s="312"/>
      <c r="L23" s="313"/>
      <c r="M23" s="311"/>
      <c r="N23" s="311"/>
      <c r="O23" s="314" t="str">
        <f>IF(N23&gt;0,SUM(C23:N23)," ")</f>
        <v xml:space="preserve"> </v>
      </c>
    </row>
    <row r="24" spans="2:15">
      <c r="B24" s="315">
        <f>DATE($C$3,2,1)</f>
        <v>43862</v>
      </c>
      <c r="C24" s="275">
        <f t="shared" ref="C24:H34" si="2">+C$35</f>
        <v>0</v>
      </c>
      <c r="D24" s="268"/>
      <c r="E24" s="269"/>
      <c r="F24" s="270"/>
      <c r="G24" s="271"/>
      <c r="H24" s="269"/>
      <c r="I24" s="270"/>
      <c r="J24" s="271"/>
      <c r="K24" s="269"/>
      <c r="L24" s="270"/>
      <c r="M24" s="271"/>
      <c r="N24" s="271"/>
      <c r="O24" s="314" t="str">
        <f>IF(N24&gt;0,SUM(C24:N24)," ")</f>
        <v xml:space="preserve"> </v>
      </c>
    </row>
    <row r="25" spans="2:15">
      <c r="B25" s="316">
        <f>DATE($C$3,3,1)</f>
        <v>43891</v>
      </c>
      <c r="C25" s="275">
        <f t="shared" si="2"/>
        <v>0</v>
      </c>
      <c r="D25" s="282">
        <f t="shared" si="2"/>
        <v>0</v>
      </c>
      <c r="E25" s="276"/>
      <c r="F25" s="270"/>
      <c r="G25" s="271"/>
      <c r="H25" s="269"/>
      <c r="I25" s="270"/>
      <c r="J25" s="271"/>
      <c r="K25" s="269"/>
      <c r="L25" s="270"/>
      <c r="M25" s="271"/>
      <c r="N25" s="271"/>
      <c r="O25" s="314" t="str">
        <f>IF(N25&gt;0,SUM(C25:N25)," ")</f>
        <v xml:space="preserve"> </v>
      </c>
    </row>
    <row r="26" spans="2:15">
      <c r="B26" s="315">
        <f>DATE($C$3,4,1)</f>
        <v>43922</v>
      </c>
      <c r="C26" s="275">
        <f t="shared" si="2"/>
        <v>0</v>
      </c>
      <c r="D26" s="275">
        <f t="shared" si="2"/>
        <v>0</v>
      </c>
      <c r="E26" s="277">
        <f t="shared" si="2"/>
        <v>0</v>
      </c>
      <c r="F26" s="268"/>
      <c r="G26" s="278"/>
      <c r="H26" s="317"/>
      <c r="I26" s="318"/>
      <c r="J26" s="278"/>
      <c r="K26" s="317"/>
      <c r="L26" s="318"/>
      <c r="M26" s="278"/>
      <c r="N26" s="278"/>
      <c r="O26" s="319" t="str">
        <f>IF(N26&gt;0,SUM(C26:N26)," ")</f>
        <v xml:space="preserve"> </v>
      </c>
    </row>
    <row r="27" spans="2:15">
      <c r="B27" s="316">
        <f>DATE($C$3,5,1)</f>
        <v>43952</v>
      </c>
      <c r="C27" s="275">
        <f t="shared" si="2"/>
        <v>0</v>
      </c>
      <c r="D27" s="275">
        <f t="shared" si="2"/>
        <v>0</v>
      </c>
      <c r="E27" s="281">
        <f t="shared" si="2"/>
        <v>0</v>
      </c>
      <c r="F27" s="282">
        <f t="shared" si="2"/>
        <v>0</v>
      </c>
      <c r="G27" s="283"/>
      <c r="H27" s="317"/>
      <c r="I27" s="318"/>
      <c r="J27" s="278"/>
      <c r="K27" s="317"/>
      <c r="L27" s="318"/>
      <c r="M27" s="278"/>
      <c r="N27" s="278"/>
      <c r="O27" s="319" t="str">
        <f t="shared" ref="O27:O34" si="3">IF(N27&gt;0,SUM(C27:N27)," ")</f>
        <v xml:space="preserve"> </v>
      </c>
    </row>
    <row r="28" spans="2:15">
      <c r="B28" s="315">
        <f>DATE($C$3,6,1)</f>
        <v>43983</v>
      </c>
      <c r="C28" s="275">
        <f t="shared" si="2"/>
        <v>0</v>
      </c>
      <c r="D28" s="275">
        <f t="shared" si="2"/>
        <v>0</v>
      </c>
      <c r="E28" s="281">
        <f t="shared" si="2"/>
        <v>0</v>
      </c>
      <c r="F28" s="275">
        <f t="shared" si="2"/>
        <v>0</v>
      </c>
      <c r="G28" s="282">
        <f t="shared" si="2"/>
        <v>0</v>
      </c>
      <c r="H28" s="320"/>
      <c r="I28" s="318"/>
      <c r="J28" s="278"/>
      <c r="K28" s="317"/>
      <c r="L28" s="318"/>
      <c r="M28" s="278"/>
      <c r="N28" s="278"/>
      <c r="O28" s="319" t="str">
        <f t="shared" si="3"/>
        <v xml:space="preserve"> </v>
      </c>
    </row>
    <row r="29" spans="2:15">
      <c r="B29" s="316">
        <f>DATE($C$3,7,1)</f>
        <v>44013</v>
      </c>
      <c r="C29" s="275">
        <f t="shared" si="2"/>
        <v>0</v>
      </c>
      <c r="D29" s="275">
        <f t="shared" si="2"/>
        <v>0</v>
      </c>
      <c r="E29" s="281">
        <f t="shared" si="2"/>
        <v>0</v>
      </c>
      <c r="F29" s="275">
        <f t="shared" si="2"/>
        <v>0</v>
      </c>
      <c r="G29" s="275">
        <f t="shared" si="2"/>
        <v>0</v>
      </c>
      <c r="H29" s="321">
        <f t="shared" si="2"/>
        <v>0</v>
      </c>
      <c r="I29" s="322"/>
      <c r="J29" s="278"/>
      <c r="K29" s="317"/>
      <c r="L29" s="318"/>
      <c r="M29" s="278"/>
      <c r="N29" s="278"/>
      <c r="O29" s="319" t="str">
        <f t="shared" si="3"/>
        <v xml:space="preserve"> </v>
      </c>
    </row>
    <row r="30" spans="2:15">
      <c r="B30" s="315">
        <f>DATE($C$3,8,1)</f>
        <v>44044</v>
      </c>
      <c r="C30" s="275">
        <f t="shared" si="2"/>
        <v>0</v>
      </c>
      <c r="D30" s="275">
        <f t="shared" si="2"/>
        <v>0</v>
      </c>
      <c r="E30" s="281">
        <f t="shared" si="2"/>
        <v>0</v>
      </c>
      <c r="F30" s="275">
        <f t="shared" si="2"/>
        <v>0</v>
      </c>
      <c r="G30" s="275">
        <f t="shared" si="2"/>
        <v>0</v>
      </c>
      <c r="H30" s="281">
        <f t="shared" si="2"/>
        <v>0</v>
      </c>
      <c r="I30" s="282">
        <f>+I$35</f>
        <v>0</v>
      </c>
      <c r="J30" s="283"/>
      <c r="K30" s="280"/>
      <c r="L30" s="278"/>
      <c r="M30" s="278"/>
      <c r="N30" s="278"/>
      <c r="O30" s="319" t="str">
        <f t="shared" si="3"/>
        <v xml:space="preserve"> </v>
      </c>
    </row>
    <row r="31" spans="2:15">
      <c r="B31" s="316">
        <f>DATE($C$3,9,1)</f>
        <v>44075</v>
      </c>
      <c r="C31" s="275">
        <f t="shared" si="2"/>
        <v>0</v>
      </c>
      <c r="D31" s="275">
        <f t="shared" si="2"/>
        <v>0</v>
      </c>
      <c r="E31" s="281">
        <f t="shared" si="2"/>
        <v>0</v>
      </c>
      <c r="F31" s="275">
        <f t="shared" si="2"/>
        <v>0</v>
      </c>
      <c r="G31" s="275">
        <f t="shared" si="2"/>
        <v>0</v>
      </c>
      <c r="H31" s="281">
        <f t="shared" si="2"/>
        <v>0</v>
      </c>
      <c r="I31" s="275">
        <f>+I$35</f>
        <v>0</v>
      </c>
      <c r="J31" s="282">
        <f>+J$35</f>
        <v>0</v>
      </c>
      <c r="K31" s="323"/>
      <c r="L31" s="278"/>
      <c r="M31" s="278"/>
      <c r="N31" s="278"/>
      <c r="O31" s="319" t="str">
        <f t="shared" si="3"/>
        <v xml:space="preserve"> </v>
      </c>
    </row>
    <row r="32" spans="2:15">
      <c r="B32" s="315">
        <f>DATE($C$3,10,1)</f>
        <v>44105</v>
      </c>
      <c r="C32" s="275">
        <f t="shared" si="2"/>
        <v>0</v>
      </c>
      <c r="D32" s="275">
        <f t="shared" si="2"/>
        <v>0</v>
      </c>
      <c r="E32" s="281">
        <f t="shared" si="2"/>
        <v>0</v>
      </c>
      <c r="F32" s="275">
        <f t="shared" si="2"/>
        <v>0</v>
      </c>
      <c r="G32" s="275">
        <f t="shared" si="2"/>
        <v>0</v>
      </c>
      <c r="H32" s="281">
        <f t="shared" si="2"/>
        <v>0</v>
      </c>
      <c r="I32" s="275">
        <f>+I$35</f>
        <v>0</v>
      </c>
      <c r="J32" s="275">
        <f>+J$35</f>
        <v>0</v>
      </c>
      <c r="K32" s="277">
        <f>+K$35</f>
        <v>0</v>
      </c>
      <c r="L32" s="268"/>
      <c r="M32" s="278"/>
      <c r="N32" s="278"/>
      <c r="O32" s="319" t="str">
        <f t="shared" si="3"/>
        <v xml:space="preserve"> </v>
      </c>
    </row>
    <row r="33" spans="2:17">
      <c r="B33" s="316">
        <f>DATE($C$3,11,1)</f>
        <v>44136</v>
      </c>
      <c r="C33" s="275">
        <f t="shared" si="2"/>
        <v>0</v>
      </c>
      <c r="D33" s="275">
        <f t="shared" si="2"/>
        <v>0</v>
      </c>
      <c r="E33" s="281">
        <f t="shared" si="2"/>
        <v>0</v>
      </c>
      <c r="F33" s="275">
        <f t="shared" si="2"/>
        <v>0</v>
      </c>
      <c r="G33" s="275">
        <f t="shared" si="2"/>
        <v>0</v>
      </c>
      <c r="H33" s="281">
        <f t="shared" si="2"/>
        <v>0</v>
      </c>
      <c r="I33" s="275">
        <f>+I$35</f>
        <v>0</v>
      </c>
      <c r="J33" s="275">
        <f>+J$35</f>
        <v>0</v>
      </c>
      <c r="K33" s="281">
        <f>+K$35</f>
        <v>0</v>
      </c>
      <c r="L33" s="282">
        <f>+L$35</f>
        <v>0</v>
      </c>
      <c r="M33" s="283"/>
      <c r="N33" s="278"/>
      <c r="O33" s="319" t="str">
        <f t="shared" si="3"/>
        <v xml:space="preserve"> </v>
      </c>
    </row>
    <row r="34" spans="2:17">
      <c r="B34" s="315">
        <f>DATE($C$3,12,1)</f>
        <v>44166</v>
      </c>
      <c r="C34" s="288">
        <f t="shared" si="2"/>
        <v>0</v>
      </c>
      <c r="D34" s="288">
        <f t="shared" si="2"/>
        <v>0</v>
      </c>
      <c r="E34" s="289">
        <f t="shared" si="2"/>
        <v>0</v>
      </c>
      <c r="F34" s="288">
        <f t="shared" si="2"/>
        <v>0</v>
      </c>
      <c r="G34" s="288">
        <f t="shared" si="2"/>
        <v>0</v>
      </c>
      <c r="H34" s="289">
        <f t="shared" si="2"/>
        <v>0</v>
      </c>
      <c r="I34" s="288">
        <f>+I$35</f>
        <v>0</v>
      </c>
      <c r="J34" s="288">
        <f>+J$35</f>
        <v>0</v>
      </c>
      <c r="K34" s="289">
        <f>+K$35</f>
        <v>0</v>
      </c>
      <c r="L34" s="288">
        <f>+L$35</f>
        <v>0</v>
      </c>
      <c r="M34" s="290">
        <f>+M$35</f>
        <v>0</v>
      </c>
      <c r="N34" s="324"/>
      <c r="O34" s="325" t="str">
        <f t="shared" si="3"/>
        <v xml:space="preserve"> </v>
      </c>
    </row>
    <row r="35" spans="2:17">
      <c r="B35" s="326" t="s">
        <v>165</v>
      </c>
      <c r="C35" s="294">
        <f>+C23</f>
        <v>0</v>
      </c>
      <c r="D35" s="294">
        <f>D24</f>
        <v>0</v>
      </c>
      <c r="E35" s="295">
        <f>+E25</f>
        <v>0</v>
      </c>
      <c r="F35" s="294">
        <f>+F26</f>
        <v>0</v>
      </c>
      <c r="G35" s="294">
        <f>+G27</f>
        <v>0</v>
      </c>
      <c r="H35" s="295">
        <f>+H28</f>
        <v>0</v>
      </c>
      <c r="I35" s="294">
        <f>+I29</f>
        <v>0</v>
      </c>
      <c r="J35" s="294">
        <f>+J30</f>
        <v>0</v>
      </c>
      <c r="K35" s="295">
        <f>+K31</f>
        <v>0</v>
      </c>
      <c r="L35" s="294">
        <f>+L32</f>
        <v>0</v>
      </c>
      <c r="M35" s="294">
        <f>+M33</f>
        <v>0</v>
      </c>
      <c r="N35" s="295">
        <f>+N34</f>
        <v>0</v>
      </c>
      <c r="O35" s="295" t="str">
        <f>IF(N35&gt;0,SUM(C35:N35)," ")</f>
        <v xml:space="preserve"> </v>
      </c>
    </row>
    <row r="36" spans="2:17" s="330" customFormat="1">
      <c r="B36" s="327" t="s">
        <v>166</v>
      </c>
      <c r="C36" s="328">
        <f>+C35-C22</f>
        <v>0</v>
      </c>
      <c r="D36" s="328">
        <f>+D35-D22</f>
        <v>0</v>
      </c>
      <c r="E36" s="329">
        <f>+E35-E22</f>
        <v>0</v>
      </c>
      <c r="F36" s="328" t="str">
        <f t="shared" ref="F36:N36" si="4">+IF(F35&gt;0,F35-F22," ")</f>
        <v xml:space="preserve"> </v>
      </c>
      <c r="G36" s="328" t="str">
        <f t="shared" si="4"/>
        <v xml:space="preserve"> </v>
      </c>
      <c r="H36" s="329" t="str">
        <f t="shared" si="4"/>
        <v xml:space="preserve"> </v>
      </c>
      <c r="I36" s="328" t="str">
        <f t="shared" si="4"/>
        <v xml:space="preserve"> </v>
      </c>
      <c r="J36" s="328" t="str">
        <f t="shared" si="4"/>
        <v xml:space="preserve"> </v>
      </c>
      <c r="K36" s="329" t="str">
        <f t="shared" si="4"/>
        <v xml:space="preserve"> </v>
      </c>
      <c r="L36" s="328" t="str">
        <f t="shared" si="4"/>
        <v xml:space="preserve"> </v>
      </c>
      <c r="M36" s="328" t="str">
        <f t="shared" si="4"/>
        <v xml:space="preserve"> </v>
      </c>
      <c r="N36" s="329" t="str">
        <f t="shared" si="4"/>
        <v xml:space="preserve"> </v>
      </c>
      <c r="O36" s="329" t="str">
        <f>+IFERROR(O35-O22," ")</f>
        <v xml:space="preserve"> </v>
      </c>
    </row>
    <row r="37" spans="2:17">
      <c r="B37" s="331" t="s">
        <v>168</v>
      </c>
      <c r="C37" s="332">
        <f>+C35</f>
        <v>0</v>
      </c>
      <c r="D37" s="332">
        <f>+SUM($C35:D35)</f>
        <v>0</v>
      </c>
      <c r="E37" s="333">
        <f>+SUM($C35:E35)</f>
        <v>0</v>
      </c>
      <c r="F37" s="332">
        <f>+SUM($C35:F35)</f>
        <v>0</v>
      </c>
      <c r="G37" s="332">
        <f>+SUM($C35:G35)</f>
        <v>0</v>
      </c>
      <c r="H37" s="333">
        <f>+SUM($C35:H35)</f>
        <v>0</v>
      </c>
      <c r="I37" s="332">
        <f>+SUM($C35:I35)</f>
        <v>0</v>
      </c>
      <c r="J37" s="332">
        <f>+SUM($C35:J35)</f>
        <v>0</v>
      </c>
      <c r="K37" s="333">
        <f>+SUM($C35:K35)</f>
        <v>0</v>
      </c>
      <c r="L37" s="332">
        <f>+SUM($C35:L35)</f>
        <v>0</v>
      </c>
      <c r="M37" s="332">
        <f>+SUM($C35:M35)</f>
        <v>0</v>
      </c>
      <c r="N37" s="333">
        <f>+SUM($C35:N35)</f>
        <v>0</v>
      </c>
      <c r="O37" s="334"/>
      <c r="Q37" s="335"/>
    </row>
    <row r="38" spans="2:17">
      <c r="B38" s="336" t="s">
        <v>169</v>
      </c>
      <c r="C38" s="337">
        <f>+C22</f>
        <v>0</v>
      </c>
      <c r="D38" s="337">
        <f>+SUM($C22:D22)</f>
        <v>0</v>
      </c>
      <c r="E38" s="338">
        <f>+SUM($C22:E22)</f>
        <v>0</v>
      </c>
      <c r="F38" s="337">
        <f>+SUM($C22:F22)</f>
        <v>0</v>
      </c>
      <c r="G38" s="337">
        <f>+SUM($C22:G22)</f>
        <v>0</v>
      </c>
      <c r="H38" s="338">
        <f>+SUM($C22:H22)</f>
        <v>0</v>
      </c>
      <c r="I38" s="337">
        <f>+SUM($C22:I22)</f>
        <v>0</v>
      </c>
      <c r="J38" s="337">
        <f>+SUM($C22:J22)</f>
        <v>0</v>
      </c>
      <c r="K38" s="338">
        <f>+SUM($C22:K22)</f>
        <v>0</v>
      </c>
      <c r="L38" s="337">
        <f>+SUM($C22:L22)</f>
        <v>0</v>
      </c>
      <c r="M38" s="337">
        <f>+SUM($C22:M22)</f>
        <v>0</v>
      </c>
      <c r="N38" s="338">
        <f>+SUM($C22:N22)</f>
        <v>0</v>
      </c>
      <c r="O38" s="334"/>
    </row>
    <row r="39" spans="2:17" ht="13.5" thickBot="1">
      <c r="B39" s="339" t="s">
        <v>170</v>
      </c>
      <c r="C39" s="340">
        <f>+IFERROR((C37/C38),0)</f>
        <v>0</v>
      </c>
      <c r="D39" s="340">
        <f t="shared" ref="D39:N39" si="5">+IFERROR((D37/D38),0)</f>
        <v>0</v>
      </c>
      <c r="E39" s="341">
        <f t="shared" si="5"/>
        <v>0</v>
      </c>
      <c r="F39" s="340">
        <f t="shared" si="5"/>
        <v>0</v>
      </c>
      <c r="G39" s="340">
        <f t="shared" si="5"/>
        <v>0</v>
      </c>
      <c r="H39" s="341">
        <f t="shared" si="5"/>
        <v>0</v>
      </c>
      <c r="I39" s="340">
        <f t="shared" si="5"/>
        <v>0</v>
      </c>
      <c r="J39" s="340">
        <f t="shared" si="5"/>
        <v>0</v>
      </c>
      <c r="K39" s="341">
        <f t="shared" si="5"/>
        <v>0</v>
      </c>
      <c r="L39" s="340">
        <f t="shared" si="5"/>
        <v>0</v>
      </c>
      <c r="M39" s="340">
        <f t="shared" si="5"/>
        <v>0</v>
      </c>
      <c r="N39" s="341">
        <f t="shared" si="5"/>
        <v>0</v>
      </c>
      <c r="O39" s="341" t="str">
        <f>+IFERROR((O35/O22)," ")</f>
        <v xml:space="preserve"> </v>
      </c>
    </row>
    <row r="40" spans="2:17" ht="13.5" thickBot="1">
      <c r="B40" s="342"/>
      <c r="C40" s="343"/>
      <c r="D40" s="343"/>
      <c r="E40" s="343"/>
      <c r="F40" s="343"/>
      <c r="G40" s="343"/>
      <c r="H40" s="343"/>
      <c r="I40" s="343"/>
      <c r="J40" s="343"/>
      <c r="K40" s="343"/>
      <c r="L40" s="343"/>
      <c r="M40" s="343"/>
      <c r="N40" s="343"/>
      <c r="O40" s="343"/>
    </row>
    <row r="41" spans="2:17" ht="13.5" thickBot="1">
      <c r="B41" s="302" t="s">
        <v>45</v>
      </c>
      <c r="C41" s="255">
        <f>DATE($C$3,1,1)</f>
        <v>43831</v>
      </c>
      <c r="D41" s="255">
        <f>DATE($C$3,2,1)</f>
        <v>43862</v>
      </c>
      <c r="E41" s="256">
        <f>DATE($C$3,3,1)</f>
        <v>43891</v>
      </c>
      <c r="F41" s="254">
        <f>DATE($C$3,4,1)</f>
        <v>43922</v>
      </c>
      <c r="G41" s="255">
        <f>DATE($C$3,5,1)</f>
        <v>43952</v>
      </c>
      <c r="H41" s="256">
        <f>DATE($C$3,6,1)</f>
        <v>43983</v>
      </c>
      <c r="I41" s="254">
        <f>DATE($C$3,7,1)</f>
        <v>44013</v>
      </c>
      <c r="J41" s="255">
        <f>DATE($C$3,8,1)</f>
        <v>44044</v>
      </c>
      <c r="K41" s="256">
        <f>DATE($C$3,9,1)</f>
        <v>44075</v>
      </c>
      <c r="L41" s="255">
        <f>DATE($C$3,10,1)</f>
        <v>44105</v>
      </c>
      <c r="M41" s="255">
        <f>DATE($C$3,11,1)</f>
        <v>44136</v>
      </c>
      <c r="N41" s="256">
        <f>DATE($C$3,12,1)</f>
        <v>44166</v>
      </c>
      <c r="O41" s="344">
        <f>DATE($C$3,12,1)</f>
        <v>44166</v>
      </c>
    </row>
    <row r="42" spans="2:17">
      <c r="B42" s="304" t="str">
        <f>$C$3&amp;" Plan"</f>
        <v>2020 Plan</v>
      </c>
      <c r="C42" s="345"/>
      <c r="D42" s="345"/>
      <c r="E42" s="346"/>
      <c r="F42" s="347"/>
      <c r="G42" s="345"/>
      <c r="H42" s="346"/>
      <c r="I42" s="347"/>
      <c r="J42" s="345"/>
      <c r="K42" s="346"/>
      <c r="L42" s="347"/>
      <c r="M42" s="345"/>
      <c r="N42" s="345"/>
      <c r="O42" s="348">
        <f>SUM(C42:N42)</f>
        <v>0</v>
      </c>
    </row>
    <row r="43" spans="2:17">
      <c r="B43" s="309">
        <f>DATE($C$3,1,1)</f>
        <v>43831</v>
      </c>
      <c r="C43" s="310"/>
      <c r="D43" s="311"/>
      <c r="E43" s="312"/>
      <c r="F43" s="313"/>
      <c r="G43" s="311"/>
      <c r="H43" s="312"/>
      <c r="I43" s="313"/>
      <c r="J43" s="311"/>
      <c r="K43" s="312"/>
      <c r="L43" s="313"/>
      <c r="M43" s="311"/>
      <c r="N43" s="311"/>
      <c r="O43" s="314" t="str">
        <f t="shared" ref="O43:O46" si="6">IF(N43&gt;0,SUM(C43:N43)," ")</f>
        <v xml:space="preserve"> </v>
      </c>
    </row>
    <row r="44" spans="2:17">
      <c r="B44" s="315">
        <f>DATE($C$3,2,1)</f>
        <v>43862</v>
      </c>
      <c r="C44" s="275">
        <f t="shared" ref="C44:H54" si="7">+C$75</f>
        <v>0</v>
      </c>
      <c r="D44" s="268"/>
      <c r="E44" s="269"/>
      <c r="F44" s="270"/>
      <c r="G44" s="271"/>
      <c r="H44" s="269"/>
      <c r="I44" s="270"/>
      <c r="J44" s="271"/>
      <c r="K44" s="269"/>
      <c r="L44" s="270"/>
      <c r="M44" s="271"/>
      <c r="N44" s="271"/>
      <c r="O44" s="314" t="str">
        <f t="shared" si="6"/>
        <v xml:space="preserve"> </v>
      </c>
    </row>
    <row r="45" spans="2:17">
      <c r="B45" s="316">
        <f>DATE($C$3,3,1)</f>
        <v>43891</v>
      </c>
      <c r="C45" s="275">
        <f t="shared" si="7"/>
        <v>0</v>
      </c>
      <c r="D45" s="282">
        <f t="shared" si="7"/>
        <v>0</v>
      </c>
      <c r="E45" s="276"/>
      <c r="F45" s="270"/>
      <c r="G45" s="271"/>
      <c r="H45" s="269"/>
      <c r="I45" s="270"/>
      <c r="J45" s="271"/>
      <c r="K45" s="269"/>
      <c r="L45" s="270"/>
      <c r="M45" s="271"/>
      <c r="N45" s="271"/>
      <c r="O45" s="314" t="str">
        <f t="shared" si="6"/>
        <v xml:space="preserve"> </v>
      </c>
    </row>
    <row r="46" spans="2:17">
      <c r="B46" s="315">
        <f>DATE($C$3,4,1)</f>
        <v>43922</v>
      </c>
      <c r="C46" s="275">
        <f t="shared" si="7"/>
        <v>0</v>
      </c>
      <c r="D46" s="275">
        <f t="shared" si="7"/>
        <v>0</v>
      </c>
      <c r="E46" s="277">
        <f t="shared" si="7"/>
        <v>0</v>
      </c>
      <c r="F46" s="268"/>
      <c r="G46" s="278"/>
      <c r="H46" s="317"/>
      <c r="I46" s="318"/>
      <c r="J46" s="278"/>
      <c r="K46" s="317"/>
      <c r="L46" s="318"/>
      <c r="M46" s="278"/>
      <c r="N46" s="278"/>
      <c r="O46" s="319" t="str">
        <f t="shared" si="6"/>
        <v xml:space="preserve"> </v>
      </c>
    </row>
    <row r="47" spans="2:17">
      <c r="B47" s="316">
        <f>DATE($C$3,5,1)</f>
        <v>43952</v>
      </c>
      <c r="C47" s="275">
        <f t="shared" si="7"/>
        <v>0</v>
      </c>
      <c r="D47" s="275">
        <f t="shared" si="7"/>
        <v>0</v>
      </c>
      <c r="E47" s="281">
        <f t="shared" si="7"/>
        <v>0</v>
      </c>
      <c r="F47" s="282">
        <f t="shared" si="7"/>
        <v>0</v>
      </c>
      <c r="G47" s="283"/>
      <c r="H47" s="317"/>
      <c r="I47" s="318"/>
      <c r="J47" s="278"/>
      <c r="K47" s="317"/>
      <c r="L47" s="318"/>
      <c r="M47" s="278"/>
      <c r="N47" s="278"/>
      <c r="O47" s="319" t="str">
        <f>IF(N47&gt;0,SUM(C47:N47)," ")</f>
        <v xml:space="preserve"> </v>
      </c>
    </row>
    <row r="48" spans="2:17">
      <c r="B48" s="315">
        <f>DATE($C$3,6,1)</f>
        <v>43983</v>
      </c>
      <c r="C48" s="275">
        <f t="shared" si="7"/>
        <v>0</v>
      </c>
      <c r="D48" s="275">
        <f t="shared" si="7"/>
        <v>0</v>
      </c>
      <c r="E48" s="281">
        <f t="shared" si="7"/>
        <v>0</v>
      </c>
      <c r="F48" s="275">
        <f t="shared" si="7"/>
        <v>0</v>
      </c>
      <c r="G48" s="282">
        <f t="shared" si="7"/>
        <v>0</v>
      </c>
      <c r="H48" s="320"/>
      <c r="I48" s="318"/>
      <c r="J48" s="278"/>
      <c r="K48" s="317"/>
      <c r="L48" s="318"/>
      <c r="M48" s="278"/>
      <c r="N48" s="278"/>
      <c r="O48" s="319" t="str">
        <f t="shared" ref="O48:O54" si="8">IF(N48&gt;0,SUM(C48:N48)," ")</f>
        <v xml:space="preserve"> </v>
      </c>
    </row>
    <row r="49" spans="2:16">
      <c r="B49" s="316">
        <f>DATE($C$3,7,1)</f>
        <v>44013</v>
      </c>
      <c r="C49" s="275">
        <f t="shared" si="7"/>
        <v>0</v>
      </c>
      <c r="D49" s="275">
        <f t="shared" si="7"/>
        <v>0</v>
      </c>
      <c r="E49" s="281">
        <f t="shared" si="7"/>
        <v>0</v>
      </c>
      <c r="F49" s="275">
        <f t="shared" si="7"/>
        <v>0</v>
      </c>
      <c r="G49" s="275">
        <f t="shared" si="7"/>
        <v>0</v>
      </c>
      <c r="H49" s="321">
        <f t="shared" si="7"/>
        <v>0</v>
      </c>
      <c r="I49" s="322"/>
      <c r="J49" s="278"/>
      <c r="K49" s="317"/>
      <c r="L49" s="318"/>
      <c r="M49" s="278"/>
      <c r="N49" s="278"/>
      <c r="O49" s="319" t="str">
        <f t="shared" si="8"/>
        <v xml:space="preserve"> </v>
      </c>
    </row>
    <row r="50" spans="2:16">
      <c r="B50" s="315">
        <f>DATE($C$3,8,1)</f>
        <v>44044</v>
      </c>
      <c r="C50" s="275">
        <f t="shared" si="7"/>
        <v>0</v>
      </c>
      <c r="D50" s="275">
        <f t="shared" si="7"/>
        <v>0</v>
      </c>
      <c r="E50" s="281">
        <f t="shared" si="7"/>
        <v>0</v>
      </c>
      <c r="F50" s="275">
        <f t="shared" si="7"/>
        <v>0</v>
      </c>
      <c r="G50" s="275">
        <f t="shared" si="7"/>
        <v>0</v>
      </c>
      <c r="H50" s="281">
        <f t="shared" si="7"/>
        <v>0</v>
      </c>
      <c r="I50" s="282">
        <f>+I$75</f>
        <v>0</v>
      </c>
      <c r="J50" s="283"/>
      <c r="K50" s="280"/>
      <c r="L50" s="278"/>
      <c r="M50" s="278"/>
      <c r="N50" s="278"/>
      <c r="O50" s="319" t="str">
        <f t="shared" si="8"/>
        <v xml:space="preserve"> </v>
      </c>
    </row>
    <row r="51" spans="2:16">
      <c r="B51" s="316">
        <f>DATE($C$3,9,1)</f>
        <v>44075</v>
      </c>
      <c r="C51" s="275">
        <f t="shared" si="7"/>
        <v>0</v>
      </c>
      <c r="D51" s="275">
        <f t="shared" si="7"/>
        <v>0</v>
      </c>
      <c r="E51" s="281">
        <f t="shared" si="7"/>
        <v>0</v>
      </c>
      <c r="F51" s="275">
        <f t="shared" si="7"/>
        <v>0</v>
      </c>
      <c r="G51" s="275">
        <f t="shared" si="7"/>
        <v>0</v>
      </c>
      <c r="H51" s="281">
        <f t="shared" si="7"/>
        <v>0</v>
      </c>
      <c r="I51" s="275">
        <f>+I$75</f>
        <v>0</v>
      </c>
      <c r="J51" s="282">
        <f>+J$75</f>
        <v>0</v>
      </c>
      <c r="K51" s="323"/>
      <c r="L51" s="278"/>
      <c r="M51" s="278"/>
      <c r="N51" s="278"/>
      <c r="O51" s="319" t="str">
        <f t="shared" si="8"/>
        <v xml:space="preserve"> </v>
      </c>
    </row>
    <row r="52" spans="2:16">
      <c r="B52" s="315">
        <f>DATE($C$3,10,1)</f>
        <v>44105</v>
      </c>
      <c r="C52" s="275">
        <f t="shared" si="7"/>
        <v>0</v>
      </c>
      <c r="D52" s="275">
        <f t="shared" si="7"/>
        <v>0</v>
      </c>
      <c r="E52" s="281">
        <f t="shared" si="7"/>
        <v>0</v>
      </c>
      <c r="F52" s="275">
        <f t="shared" si="7"/>
        <v>0</v>
      </c>
      <c r="G52" s="275">
        <f t="shared" si="7"/>
        <v>0</v>
      </c>
      <c r="H52" s="281">
        <f t="shared" si="7"/>
        <v>0</v>
      </c>
      <c r="I52" s="275">
        <f>+I$75</f>
        <v>0</v>
      </c>
      <c r="J52" s="275">
        <f>+J$75</f>
        <v>0</v>
      </c>
      <c r="K52" s="277">
        <f>+K$75</f>
        <v>0</v>
      </c>
      <c r="L52" s="268"/>
      <c r="M52" s="278"/>
      <c r="N52" s="278"/>
      <c r="O52" s="319" t="str">
        <f t="shared" si="8"/>
        <v xml:space="preserve"> </v>
      </c>
    </row>
    <row r="53" spans="2:16">
      <c r="B53" s="316">
        <f>DATE($C$3,11,1)</f>
        <v>44136</v>
      </c>
      <c r="C53" s="275">
        <f t="shared" si="7"/>
        <v>0</v>
      </c>
      <c r="D53" s="275">
        <f t="shared" si="7"/>
        <v>0</v>
      </c>
      <c r="E53" s="281">
        <f t="shared" si="7"/>
        <v>0</v>
      </c>
      <c r="F53" s="275">
        <f t="shared" si="7"/>
        <v>0</v>
      </c>
      <c r="G53" s="275">
        <f t="shared" si="7"/>
        <v>0</v>
      </c>
      <c r="H53" s="281">
        <f t="shared" si="7"/>
        <v>0</v>
      </c>
      <c r="I53" s="275">
        <f>+I$75</f>
        <v>0</v>
      </c>
      <c r="J53" s="275">
        <f>+J$75</f>
        <v>0</v>
      </c>
      <c r="K53" s="281">
        <f>+K$75</f>
        <v>0</v>
      </c>
      <c r="L53" s="282">
        <f>+L$75</f>
        <v>0</v>
      </c>
      <c r="M53" s="283"/>
      <c r="N53" s="278"/>
      <c r="O53" s="319" t="str">
        <f t="shared" si="8"/>
        <v xml:space="preserve"> </v>
      </c>
    </row>
    <row r="54" spans="2:16">
      <c r="B54" s="315">
        <f>DATE($C$3,12,1)</f>
        <v>44166</v>
      </c>
      <c r="C54" s="288">
        <f t="shared" si="7"/>
        <v>0</v>
      </c>
      <c r="D54" s="288">
        <f t="shared" si="7"/>
        <v>0</v>
      </c>
      <c r="E54" s="289">
        <f t="shared" si="7"/>
        <v>0</v>
      </c>
      <c r="F54" s="288">
        <f t="shared" si="7"/>
        <v>0</v>
      </c>
      <c r="G54" s="288">
        <f t="shared" si="7"/>
        <v>0</v>
      </c>
      <c r="H54" s="289">
        <f t="shared" si="7"/>
        <v>0</v>
      </c>
      <c r="I54" s="288">
        <f>+I$75</f>
        <v>0</v>
      </c>
      <c r="J54" s="288">
        <f>+J$75</f>
        <v>0</v>
      </c>
      <c r="K54" s="289">
        <f>+K$75</f>
        <v>0</v>
      </c>
      <c r="L54" s="288">
        <f>+L$75</f>
        <v>0</v>
      </c>
      <c r="M54" s="290">
        <f>+M$75</f>
        <v>0</v>
      </c>
      <c r="N54" s="324"/>
      <c r="O54" s="325" t="str">
        <f t="shared" si="8"/>
        <v xml:space="preserve"> </v>
      </c>
    </row>
    <row r="55" spans="2:16">
      <c r="B55" s="326" t="s">
        <v>165</v>
      </c>
      <c r="C55" s="294">
        <f>+C43</f>
        <v>0</v>
      </c>
      <c r="D55" s="294">
        <f>+D44</f>
        <v>0</v>
      </c>
      <c r="E55" s="295">
        <f>+E45</f>
        <v>0</v>
      </c>
      <c r="F55" s="294">
        <f>+F46</f>
        <v>0</v>
      </c>
      <c r="G55" s="294">
        <f>+G47</f>
        <v>0</v>
      </c>
      <c r="H55" s="295">
        <f>+H48</f>
        <v>0</v>
      </c>
      <c r="I55" s="294">
        <f>+I49</f>
        <v>0</v>
      </c>
      <c r="J55" s="294">
        <f>+J50</f>
        <v>0</v>
      </c>
      <c r="K55" s="295">
        <f>+K51</f>
        <v>0</v>
      </c>
      <c r="L55" s="294">
        <f>+L52</f>
        <v>0</v>
      </c>
      <c r="M55" s="294">
        <f>+M53</f>
        <v>0</v>
      </c>
      <c r="N55" s="295">
        <f>+N54</f>
        <v>0</v>
      </c>
      <c r="O55" s="295" t="str">
        <f>IF(L55&gt;0,SUM(C55:N55)," ")</f>
        <v xml:space="preserve"> </v>
      </c>
    </row>
    <row r="56" spans="2:16">
      <c r="B56" s="327" t="s">
        <v>166</v>
      </c>
      <c r="C56" s="328">
        <f>+IF(ISNUMBER(C55),C55-C42," ")</f>
        <v>0</v>
      </c>
      <c r="D56" s="328">
        <f>+IF(ISNUMBER(D55),D55-D42," ")</f>
        <v>0</v>
      </c>
      <c r="E56" s="329">
        <f>+IF(ISNUMBER(E55),E55-E42," ")</f>
        <v>0</v>
      </c>
      <c r="F56" s="328" t="str">
        <f t="shared" ref="F56:N56" si="9">+IF(F55&gt;0,F55-F42," ")</f>
        <v xml:space="preserve"> </v>
      </c>
      <c r="G56" s="328" t="str">
        <f t="shared" si="9"/>
        <v xml:space="preserve"> </v>
      </c>
      <c r="H56" s="329" t="str">
        <f t="shared" si="9"/>
        <v xml:space="preserve"> </v>
      </c>
      <c r="I56" s="328" t="str">
        <f t="shared" si="9"/>
        <v xml:space="preserve"> </v>
      </c>
      <c r="J56" s="328" t="str">
        <f t="shared" si="9"/>
        <v xml:space="preserve"> </v>
      </c>
      <c r="K56" s="329" t="str">
        <f t="shared" si="9"/>
        <v xml:space="preserve"> </v>
      </c>
      <c r="L56" s="328" t="str">
        <f t="shared" si="9"/>
        <v xml:space="preserve"> </v>
      </c>
      <c r="M56" s="328" t="str">
        <f t="shared" si="9"/>
        <v xml:space="preserve"> </v>
      </c>
      <c r="N56" s="329" t="str">
        <f t="shared" si="9"/>
        <v xml:space="preserve"> </v>
      </c>
      <c r="O56" s="329" t="str">
        <f>+IFERROR(O55-O42," ")</f>
        <v xml:space="preserve"> </v>
      </c>
    </row>
    <row r="57" spans="2:16">
      <c r="B57" s="331" t="s">
        <v>168</v>
      </c>
      <c r="C57" s="332">
        <f>+C55</f>
        <v>0</v>
      </c>
      <c r="D57" s="332">
        <f>+SUM($C55:D55)</f>
        <v>0</v>
      </c>
      <c r="E57" s="333">
        <f>+SUM($C55:E55)</f>
        <v>0</v>
      </c>
      <c r="F57" s="332">
        <f>+SUM($C55:F55)</f>
        <v>0</v>
      </c>
      <c r="G57" s="332">
        <f>+SUM($C55:G55)</f>
        <v>0</v>
      </c>
      <c r="H57" s="333">
        <f>+SUM($C55:H55)</f>
        <v>0</v>
      </c>
      <c r="I57" s="332">
        <f>+SUM($C55:I55)</f>
        <v>0</v>
      </c>
      <c r="J57" s="332">
        <f>+SUM($C55:J55)</f>
        <v>0</v>
      </c>
      <c r="K57" s="333">
        <f>+SUM($C55:K55)</f>
        <v>0</v>
      </c>
      <c r="L57" s="332">
        <f>+SUM($C55:L55)</f>
        <v>0</v>
      </c>
      <c r="M57" s="332">
        <f>+SUM($C55:M55)</f>
        <v>0</v>
      </c>
      <c r="N57" s="333">
        <f>+SUM($C55:N55)</f>
        <v>0</v>
      </c>
      <c r="O57" s="334"/>
    </row>
    <row r="58" spans="2:16">
      <c r="B58" s="336" t="s">
        <v>169</v>
      </c>
      <c r="C58" s="337">
        <f>+C42</f>
        <v>0</v>
      </c>
      <c r="D58" s="337">
        <f>+SUM($C42:D42)</f>
        <v>0</v>
      </c>
      <c r="E58" s="338">
        <f>+SUM($C42:E42)</f>
        <v>0</v>
      </c>
      <c r="F58" s="337">
        <f>+SUM($C42:F42)</f>
        <v>0</v>
      </c>
      <c r="G58" s="337">
        <f>+SUM($C42:G42)</f>
        <v>0</v>
      </c>
      <c r="H58" s="338">
        <f>+SUM($C42:H42)</f>
        <v>0</v>
      </c>
      <c r="I58" s="337">
        <f>+SUM($C42:I42)</f>
        <v>0</v>
      </c>
      <c r="J58" s="337">
        <f>+SUM($C42:J42)</f>
        <v>0</v>
      </c>
      <c r="K58" s="338">
        <f>+SUM($C42:K42)</f>
        <v>0</v>
      </c>
      <c r="L58" s="337">
        <f>+SUM($C42:L42)</f>
        <v>0</v>
      </c>
      <c r="M58" s="337">
        <f>+SUM($C42:M42)</f>
        <v>0</v>
      </c>
      <c r="N58" s="338">
        <f>+SUM($C42:N42)</f>
        <v>0</v>
      </c>
      <c r="O58" s="334"/>
    </row>
    <row r="59" spans="2:16" ht="13.5" thickBot="1">
      <c r="B59" s="339" t="s">
        <v>170</v>
      </c>
      <c r="C59" s="340">
        <f>+IFERROR((C57/C58),0)</f>
        <v>0</v>
      </c>
      <c r="D59" s="340">
        <f t="shared" ref="D59:N59" si="10">+IFERROR((D57/D58),0)</f>
        <v>0</v>
      </c>
      <c r="E59" s="341">
        <f t="shared" si="10"/>
        <v>0</v>
      </c>
      <c r="F59" s="340">
        <f t="shared" si="10"/>
        <v>0</v>
      </c>
      <c r="G59" s="340">
        <f t="shared" si="10"/>
        <v>0</v>
      </c>
      <c r="H59" s="341">
        <f t="shared" si="10"/>
        <v>0</v>
      </c>
      <c r="I59" s="340">
        <f t="shared" si="10"/>
        <v>0</v>
      </c>
      <c r="J59" s="340">
        <f t="shared" si="10"/>
        <v>0</v>
      </c>
      <c r="K59" s="341">
        <f t="shared" si="10"/>
        <v>0</v>
      </c>
      <c r="L59" s="340">
        <f t="shared" si="10"/>
        <v>0</v>
      </c>
      <c r="M59" s="340">
        <f t="shared" si="10"/>
        <v>0</v>
      </c>
      <c r="N59" s="341">
        <f t="shared" si="10"/>
        <v>0</v>
      </c>
      <c r="O59" s="341" t="str">
        <f>+IFERROR((O55/O42)," ")</f>
        <v xml:space="preserve"> </v>
      </c>
    </row>
    <row r="60" spans="2:16" ht="13.5" thickBot="1">
      <c r="B60" s="349"/>
    </row>
    <row r="61" spans="2:16" ht="13.5" thickBot="1">
      <c r="B61" s="302" t="s">
        <v>171</v>
      </c>
      <c r="C61" s="255">
        <f>DATE($C$3,1,1)</f>
        <v>43831</v>
      </c>
      <c r="D61" s="255">
        <f>DATE($C$3,2,1)</f>
        <v>43862</v>
      </c>
      <c r="E61" s="256">
        <f>DATE($C$3,3,1)</f>
        <v>43891</v>
      </c>
      <c r="F61" s="254">
        <f>DATE($C$3,4,1)</f>
        <v>43922</v>
      </c>
      <c r="G61" s="255">
        <f>DATE($C$3,5,1)</f>
        <v>43952</v>
      </c>
      <c r="H61" s="256">
        <f>DATE($C$3,6,1)</f>
        <v>43983</v>
      </c>
      <c r="I61" s="254">
        <f>DATE($C$3,7,1)</f>
        <v>44013</v>
      </c>
      <c r="J61" s="255">
        <f>DATE($C$3,8,1)</f>
        <v>44044</v>
      </c>
      <c r="K61" s="256">
        <f>DATE($C$3,9,1)</f>
        <v>44075</v>
      </c>
      <c r="L61" s="255">
        <f>DATE($C$3,10,1)</f>
        <v>44105</v>
      </c>
      <c r="M61" s="255">
        <f>DATE($C$3,11,1)</f>
        <v>44136</v>
      </c>
      <c r="N61" s="256">
        <f>DATE($C$3,12,1)</f>
        <v>44166</v>
      </c>
      <c r="O61" s="344">
        <f>DATE($C$3,12,1)</f>
        <v>44166</v>
      </c>
      <c r="P61" s="350"/>
    </row>
    <row r="62" spans="2:16">
      <c r="B62" s="304" t="str">
        <f>$C$3&amp;" Plan"</f>
        <v>2020 Plan</v>
      </c>
      <c r="C62" s="345"/>
      <c r="D62" s="345"/>
      <c r="E62" s="346"/>
      <c r="F62" s="347"/>
      <c r="G62" s="345"/>
      <c r="H62" s="346"/>
      <c r="I62" s="347"/>
      <c r="J62" s="345"/>
      <c r="K62" s="346"/>
      <c r="L62" s="347"/>
      <c r="M62" s="345"/>
      <c r="N62" s="345"/>
      <c r="O62" s="348">
        <f>SUM(C62:N62)</f>
        <v>0</v>
      </c>
    </row>
    <row r="63" spans="2:16">
      <c r="B63" s="309">
        <f>DATE($C$3,1,1)</f>
        <v>43831</v>
      </c>
      <c r="C63" s="310"/>
      <c r="D63" s="311"/>
      <c r="E63" s="312"/>
      <c r="F63" s="313"/>
      <c r="G63" s="311"/>
      <c r="H63" s="312"/>
      <c r="I63" s="313"/>
      <c r="J63" s="311"/>
      <c r="K63" s="312"/>
      <c r="L63" s="313"/>
      <c r="M63" s="311"/>
      <c r="N63" s="311"/>
      <c r="O63" s="314" t="str">
        <f t="shared" ref="O63:O74" si="11">IF(N63&gt;0,SUM(C63:N63)," ")</f>
        <v xml:space="preserve"> </v>
      </c>
    </row>
    <row r="64" spans="2:16">
      <c r="B64" s="315">
        <f>DATE($C$3,2,1)</f>
        <v>43862</v>
      </c>
      <c r="C64" s="275">
        <f t="shared" ref="C64:H74" si="12">+C$75</f>
        <v>0</v>
      </c>
      <c r="D64" s="268"/>
      <c r="E64" s="269"/>
      <c r="F64" s="270"/>
      <c r="G64" s="271"/>
      <c r="H64" s="269"/>
      <c r="I64" s="270"/>
      <c r="J64" s="271"/>
      <c r="K64" s="269"/>
      <c r="L64" s="270"/>
      <c r="M64" s="271"/>
      <c r="N64" s="271"/>
      <c r="O64" s="314" t="str">
        <f t="shared" si="11"/>
        <v xml:space="preserve"> </v>
      </c>
    </row>
    <row r="65" spans="2:15">
      <c r="B65" s="316">
        <f>DATE($C$3,3,1)</f>
        <v>43891</v>
      </c>
      <c r="C65" s="275">
        <f t="shared" si="12"/>
        <v>0</v>
      </c>
      <c r="D65" s="282">
        <f t="shared" si="12"/>
        <v>0</v>
      </c>
      <c r="E65" s="276"/>
      <c r="F65" s="270"/>
      <c r="G65" s="271"/>
      <c r="H65" s="269"/>
      <c r="I65" s="270"/>
      <c r="J65" s="271"/>
      <c r="K65" s="269"/>
      <c r="L65" s="270"/>
      <c r="M65" s="271"/>
      <c r="N65" s="271"/>
      <c r="O65" s="314" t="str">
        <f t="shared" si="11"/>
        <v xml:space="preserve"> </v>
      </c>
    </row>
    <row r="66" spans="2:15">
      <c r="B66" s="315">
        <f>DATE($C$3,4,1)</f>
        <v>43922</v>
      </c>
      <c r="C66" s="275">
        <f t="shared" si="12"/>
        <v>0</v>
      </c>
      <c r="D66" s="275">
        <f t="shared" si="12"/>
        <v>0</v>
      </c>
      <c r="E66" s="277">
        <f t="shared" si="12"/>
        <v>0</v>
      </c>
      <c r="F66" s="268"/>
      <c r="G66" s="278"/>
      <c r="H66" s="317"/>
      <c r="I66" s="318"/>
      <c r="J66" s="278"/>
      <c r="K66" s="317"/>
      <c r="L66" s="318"/>
      <c r="M66" s="278"/>
      <c r="N66" s="278"/>
      <c r="O66" s="319" t="str">
        <f t="shared" si="11"/>
        <v xml:space="preserve"> </v>
      </c>
    </row>
    <row r="67" spans="2:15">
      <c r="B67" s="316">
        <f>DATE($C$3,5,1)</f>
        <v>43952</v>
      </c>
      <c r="C67" s="275">
        <f t="shared" si="12"/>
        <v>0</v>
      </c>
      <c r="D67" s="275">
        <f t="shared" si="12"/>
        <v>0</v>
      </c>
      <c r="E67" s="281">
        <f t="shared" si="12"/>
        <v>0</v>
      </c>
      <c r="F67" s="282">
        <f t="shared" si="12"/>
        <v>0</v>
      </c>
      <c r="G67" s="283"/>
      <c r="H67" s="317"/>
      <c r="I67" s="318"/>
      <c r="J67" s="278"/>
      <c r="K67" s="317"/>
      <c r="L67" s="318"/>
      <c r="M67" s="278"/>
      <c r="N67" s="278"/>
      <c r="O67" s="319" t="str">
        <f>IF(N67&gt;0,SUM(C67:N67)," ")</f>
        <v xml:space="preserve"> </v>
      </c>
    </row>
    <row r="68" spans="2:15">
      <c r="B68" s="315">
        <f>DATE($C$3,6,1)</f>
        <v>43983</v>
      </c>
      <c r="C68" s="275">
        <f t="shared" si="12"/>
        <v>0</v>
      </c>
      <c r="D68" s="275">
        <f t="shared" si="12"/>
        <v>0</v>
      </c>
      <c r="E68" s="281">
        <f t="shared" si="12"/>
        <v>0</v>
      </c>
      <c r="F68" s="275">
        <f t="shared" si="12"/>
        <v>0</v>
      </c>
      <c r="G68" s="282">
        <f t="shared" si="12"/>
        <v>0</v>
      </c>
      <c r="H68" s="320"/>
      <c r="I68" s="318"/>
      <c r="J68" s="278"/>
      <c r="K68" s="317"/>
      <c r="L68" s="318"/>
      <c r="M68" s="278"/>
      <c r="N68" s="278"/>
      <c r="O68" s="319" t="str">
        <f t="shared" si="11"/>
        <v xml:space="preserve"> </v>
      </c>
    </row>
    <row r="69" spans="2:15">
      <c r="B69" s="316">
        <f>DATE($C$3,7,1)</f>
        <v>44013</v>
      </c>
      <c r="C69" s="275">
        <f t="shared" si="12"/>
        <v>0</v>
      </c>
      <c r="D69" s="275">
        <f t="shared" si="12"/>
        <v>0</v>
      </c>
      <c r="E69" s="281">
        <f t="shared" si="12"/>
        <v>0</v>
      </c>
      <c r="F69" s="275">
        <f t="shared" si="12"/>
        <v>0</v>
      </c>
      <c r="G69" s="275">
        <f t="shared" si="12"/>
        <v>0</v>
      </c>
      <c r="H69" s="321">
        <f t="shared" si="12"/>
        <v>0</v>
      </c>
      <c r="I69" s="322"/>
      <c r="J69" s="278"/>
      <c r="K69" s="317"/>
      <c r="L69" s="318"/>
      <c r="M69" s="278"/>
      <c r="N69" s="278"/>
      <c r="O69" s="319" t="str">
        <f t="shared" si="11"/>
        <v xml:space="preserve"> </v>
      </c>
    </row>
    <row r="70" spans="2:15">
      <c r="B70" s="315">
        <f>DATE($C$3,8,1)</f>
        <v>44044</v>
      </c>
      <c r="C70" s="275">
        <f t="shared" si="12"/>
        <v>0</v>
      </c>
      <c r="D70" s="275">
        <f t="shared" si="12"/>
        <v>0</v>
      </c>
      <c r="E70" s="281">
        <f t="shared" si="12"/>
        <v>0</v>
      </c>
      <c r="F70" s="275">
        <f t="shared" si="12"/>
        <v>0</v>
      </c>
      <c r="G70" s="275">
        <f t="shared" si="12"/>
        <v>0</v>
      </c>
      <c r="H70" s="281">
        <f t="shared" si="12"/>
        <v>0</v>
      </c>
      <c r="I70" s="282">
        <f>+I$75</f>
        <v>0</v>
      </c>
      <c r="J70" s="283"/>
      <c r="K70" s="280"/>
      <c r="L70" s="278"/>
      <c r="M70" s="278"/>
      <c r="N70" s="278"/>
      <c r="O70" s="319" t="str">
        <f t="shared" si="11"/>
        <v xml:space="preserve"> </v>
      </c>
    </row>
    <row r="71" spans="2:15">
      <c r="B71" s="316">
        <f>DATE($C$3,9,1)</f>
        <v>44075</v>
      </c>
      <c r="C71" s="275">
        <f t="shared" si="12"/>
        <v>0</v>
      </c>
      <c r="D71" s="275">
        <f t="shared" si="12"/>
        <v>0</v>
      </c>
      <c r="E71" s="281">
        <f t="shared" si="12"/>
        <v>0</v>
      </c>
      <c r="F71" s="275">
        <f t="shared" si="12"/>
        <v>0</v>
      </c>
      <c r="G71" s="275">
        <f t="shared" si="12"/>
        <v>0</v>
      </c>
      <c r="H71" s="281">
        <f t="shared" si="12"/>
        <v>0</v>
      </c>
      <c r="I71" s="275">
        <f>+I$75</f>
        <v>0</v>
      </c>
      <c r="J71" s="282">
        <f>+J$75</f>
        <v>0</v>
      </c>
      <c r="K71" s="323"/>
      <c r="L71" s="278"/>
      <c r="M71" s="278"/>
      <c r="N71" s="278"/>
      <c r="O71" s="319" t="str">
        <f t="shared" si="11"/>
        <v xml:space="preserve"> </v>
      </c>
    </row>
    <row r="72" spans="2:15">
      <c r="B72" s="315">
        <f>DATE($C$3,10,1)</f>
        <v>44105</v>
      </c>
      <c r="C72" s="275">
        <f t="shared" si="12"/>
        <v>0</v>
      </c>
      <c r="D72" s="275">
        <f t="shared" si="12"/>
        <v>0</v>
      </c>
      <c r="E72" s="281">
        <f t="shared" si="12"/>
        <v>0</v>
      </c>
      <c r="F72" s="275">
        <f t="shared" si="12"/>
        <v>0</v>
      </c>
      <c r="G72" s="275">
        <f t="shared" si="12"/>
        <v>0</v>
      </c>
      <c r="H72" s="281">
        <f t="shared" si="12"/>
        <v>0</v>
      </c>
      <c r="I72" s="275">
        <f>+I$75</f>
        <v>0</v>
      </c>
      <c r="J72" s="275">
        <f>+J$75</f>
        <v>0</v>
      </c>
      <c r="K72" s="277">
        <f>+K$75</f>
        <v>0</v>
      </c>
      <c r="L72" s="268"/>
      <c r="M72" s="278"/>
      <c r="N72" s="278"/>
      <c r="O72" s="319" t="str">
        <f t="shared" si="11"/>
        <v xml:space="preserve"> </v>
      </c>
    </row>
    <row r="73" spans="2:15">
      <c r="B73" s="316">
        <f>DATE($C$3,11,1)</f>
        <v>44136</v>
      </c>
      <c r="C73" s="275">
        <f t="shared" si="12"/>
        <v>0</v>
      </c>
      <c r="D73" s="275">
        <f t="shared" si="12"/>
        <v>0</v>
      </c>
      <c r="E73" s="281">
        <f t="shared" si="12"/>
        <v>0</v>
      </c>
      <c r="F73" s="275">
        <f t="shared" si="12"/>
        <v>0</v>
      </c>
      <c r="G73" s="275">
        <f t="shared" si="12"/>
        <v>0</v>
      </c>
      <c r="H73" s="281">
        <f t="shared" si="12"/>
        <v>0</v>
      </c>
      <c r="I73" s="275">
        <f>+I$75</f>
        <v>0</v>
      </c>
      <c r="J73" s="275">
        <f>+J$75</f>
        <v>0</v>
      </c>
      <c r="K73" s="281">
        <f>+K$75</f>
        <v>0</v>
      </c>
      <c r="L73" s="282">
        <f>+L$75</f>
        <v>0</v>
      </c>
      <c r="M73" s="283"/>
      <c r="N73" s="278"/>
      <c r="O73" s="319" t="str">
        <f t="shared" si="11"/>
        <v xml:space="preserve"> </v>
      </c>
    </row>
    <row r="74" spans="2:15">
      <c r="B74" s="315">
        <f>DATE($C$3,12,1)</f>
        <v>44166</v>
      </c>
      <c r="C74" s="288">
        <f t="shared" si="12"/>
        <v>0</v>
      </c>
      <c r="D74" s="288">
        <f t="shared" si="12"/>
        <v>0</v>
      </c>
      <c r="E74" s="289">
        <f t="shared" si="12"/>
        <v>0</v>
      </c>
      <c r="F74" s="288">
        <f t="shared" si="12"/>
        <v>0</v>
      </c>
      <c r="G74" s="288">
        <f t="shared" si="12"/>
        <v>0</v>
      </c>
      <c r="H74" s="289">
        <f t="shared" si="12"/>
        <v>0</v>
      </c>
      <c r="I74" s="288">
        <f>+I$75</f>
        <v>0</v>
      </c>
      <c r="J74" s="288">
        <f>+J$75</f>
        <v>0</v>
      </c>
      <c r="K74" s="289">
        <f>+K$75</f>
        <v>0</v>
      </c>
      <c r="L74" s="288">
        <f>+L$75</f>
        <v>0</v>
      </c>
      <c r="M74" s="290">
        <f>+M$75</f>
        <v>0</v>
      </c>
      <c r="N74" s="324"/>
      <c r="O74" s="325" t="str">
        <f t="shared" si="11"/>
        <v xml:space="preserve"> </v>
      </c>
    </row>
    <row r="75" spans="2:15">
      <c r="B75" s="326" t="s">
        <v>165</v>
      </c>
      <c r="C75" s="294">
        <f>+C63</f>
        <v>0</v>
      </c>
      <c r="D75" s="294">
        <f>+D64</f>
        <v>0</v>
      </c>
      <c r="E75" s="295">
        <f>+E65</f>
        <v>0</v>
      </c>
      <c r="F75" s="294">
        <f>+F66</f>
        <v>0</v>
      </c>
      <c r="G75" s="294">
        <f>+G67</f>
        <v>0</v>
      </c>
      <c r="H75" s="295">
        <f>+H68</f>
        <v>0</v>
      </c>
      <c r="I75" s="294">
        <f>+I69</f>
        <v>0</v>
      </c>
      <c r="J75" s="294">
        <f>+J70</f>
        <v>0</v>
      </c>
      <c r="K75" s="295">
        <f>+K71</f>
        <v>0</v>
      </c>
      <c r="L75" s="294">
        <f>+L72</f>
        <v>0</v>
      </c>
      <c r="M75" s="294">
        <f>+M73</f>
        <v>0</v>
      </c>
      <c r="N75" s="295">
        <f>+N74</f>
        <v>0</v>
      </c>
      <c r="O75" s="295" t="str">
        <f>IF(L75&gt;0,SUM(C75:N75)," ")</f>
        <v xml:space="preserve"> </v>
      </c>
    </row>
    <row r="76" spans="2:15">
      <c r="B76" s="327" t="s">
        <v>166</v>
      </c>
      <c r="C76" s="328">
        <f>+IF(ISNUMBER(C75),C75-C62," ")</f>
        <v>0</v>
      </c>
      <c r="D76" s="328">
        <f>+IF(ISNUMBER(D75),D75-D62," ")</f>
        <v>0</v>
      </c>
      <c r="E76" s="329">
        <f>+IF(ISNUMBER(E75),E75-E62," ")</f>
        <v>0</v>
      </c>
      <c r="F76" s="328" t="str">
        <f t="shared" ref="F76:N76" si="13">+IF(F75&gt;0,F75-F62," ")</f>
        <v xml:space="preserve"> </v>
      </c>
      <c r="G76" s="328" t="str">
        <f t="shared" si="13"/>
        <v xml:space="preserve"> </v>
      </c>
      <c r="H76" s="329" t="str">
        <f t="shared" si="13"/>
        <v xml:space="preserve"> </v>
      </c>
      <c r="I76" s="328" t="str">
        <f t="shared" si="13"/>
        <v xml:space="preserve"> </v>
      </c>
      <c r="J76" s="328" t="str">
        <f t="shared" si="13"/>
        <v xml:space="preserve"> </v>
      </c>
      <c r="K76" s="329" t="str">
        <f t="shared" si="13"/>
        <v xml:space="preserve"> </v>
      </c>
      <c r="L76" s="328" t="str">
        <f t="shared" si="13"/>
        <v xml:space="preserve"> </v>
      </c>
      <c r="M76" s="328" t="str">
        <f t="shared" si="13"/>
        <v xml:space="preserve"> </v>
      </c>
      <c r="N76" s="329" t="str">
        <f t="shared" si="13"/>
        <v xml:space="preserve"> </v>
      </c>
      <c r="O76" s="329" t="str">
        <f>+IFERROR(O75-O62," ")</f>
        <v xml:space="preserve"> </v>
      </c>
    </row>
    <row r="77" spans="2:15">
      <c r="B77" s="331" t="s">
        <v>168</v>
      </c>
      <c r="C77" s="332">
        <f>+C75</f>
        <v>0</v>
      </c>
      <c r="D77" s="332">
        <f>+SUM($C75:D75)</f>
        <v>0</v>
      </c>
      <c r="E77" s="333">
        <f>+SUM($C75:E75)</f>
        <v>0</v>
      </c>
      <c r="F77" s="332">
        <f>+SUM($C75:F75)</f>
        <v>0</v>
      </c>
      <c r="G77" s="332">
        <f>+SUM($C75:G75)</f>
        <v>0</v>
      </c>
      <c r="H77" s="333">
        <f>+SUM($C75:H75)</f>
        <v>0</v>
      </c>
      <c r="I77" s="332">
        <f>+SUM($C75:I75)</f>
        <v>0</v>
      </c>
      <c r="J77" s="332">
        <f>+SUM($C75:J75)</f>
        <v>0</v>
      </c>
      <c r="K77" s="333">
        <f>+SUM($C75:K75)</f>
        <v>0</v>
      </c>
      <c r="L77" s="332">
        <f>+SUM($C75:L75)</f>
        <v>0</v>
      </c>
      <c r="M77" s="332">
        <f>+SUM($C75:M75)</f>
        <v>0</v>
      </c>
      <c r="N77" s="333">
        <f>+SUM($C75:N75)</f>
        <v>0</v>
      </c>
      <c r="O77" s="334"/>
    </row>
    <row r="78" spans="2:15">
      <c r="B78" s="336" t="s">
        <v>169</v>
      </c>
      <c r="C78" s="337">
        <f>+C62</f>
        <v>0</v>
      </c>
      <c r="D78" s="337">
        <f>+SUM($C62:D62)</f>
        <v>0</v>
      </c>
      <c r="E78" s="338">
        <f>+SUM($C62:E62)</f>
        <v>0</v>
      </c>
      <c r="F78" s="337">
        <f>+SUM($C62:F62)</f>
        <v>0</v>
      </c>
      <c r="G78" s="337">
        <f>+SUM($C62:G62)</f>
        <v>0</v>
      </c>
      <c r="H78" s="338">
        <f>+SUM($C62:H62)</f>
        <v>0</v>
      </c>
      <c r="I78" s="337">
        <f>+SUM($C62:I62)</f>
        <v>0</v>
      </c>
      <c r="J78" s="337">
        <f>+SUM($C62:J62)</f>
        <v>0</v>
      </c>
      <c r="K78" s="338">
        <f>+SUM($C62:K62)</f>
        <v>0</v>
      </c>
      <c r="L78" s="337">
        <f>+SUM($C62:L62)</f>
        <v>0</v>
      </c>
      <c r="M78" s="337">
        <f>+SUM($C62:M62)</f>
        <v>0</v>
      </c>
      <c r="N78" s="338">
        <f>+SUM($C62:N62)</f>
        <v>0</v>
      </c>
      <c r="O78" s="334"/>
    </row>
    <row r="79" spans="2:15" ht="13.5" thickBot="1">
      <c r="B79" s="339" t="s">
        <v>170</v>
      </c>
      <c r="C79" s="340">
        <f>+IFERROR((C77/C78),0)</f>
        <v>0</v>
      </c>
      <c r="D79" s="340">
        <f t="shared" ref="D79:N79" si="14">+IFERROR((D77/D78),0)</f>
        <v>0</v>
      </c>
      <c r="E79" s="341">
        <f t="shared" si="14"/>
        <v>0</v>
      </c>
      <c r="F79" s="340">
        <f t="shared" si="14"/>
        <v>0</v>
      </c>
      <c r="G79" s="340">
        <f t="shared" si="14"/>
        <v>0</v>
      </c>
      <c r="H79" s="341">
        <f t="shared" si="14"/>
        <v>0</v>
      </c>
      <c r="I79" s="340">
        <f t="shared" si="14"/>
        <v>0</v>
      </c>
      <c r="J79" s="340">
        <f t="shared" si="14"/>
        <v>0</v>
      </c>
      <c r="K79" s="341">
        <f t="shared" si="14"/>
        <v>0</v>
      </c>
      <c r="L79" s="340">
        <f t="shared" si="14"/>
        <v>0</v>
      </c>
      <c r="M79" s="340">
        <f t="shared" si="14"/>
        <v>0</v>
      </c>
      <c r="N79" s="341">
        <f t="shared" si="14"/>
        <v>0</v>
      </c>
      <c r="O79" s="341" t="str">
        <f>+IFERROR((O75/O62)," ")</f>
        <v xml:space="preserve"> </v>
      </c>
    </row>
    <row r="80" spans="2:15" ht="13.5" thickBot="1"/>
    <row r="81" spans="2:15" ht="13.5" thickBot="1">
      <c r="B81" s="253" t="s">
        <v>172</v>
      </c>
      <c r="C81" s="254">
        <f>DATE($C$3,1,1)</f>
        <v>43831</v>
      </c>
      <c r="D81" s="255">
        <f>DATE($C$3,2,1)</f>
        <v>43862</v>
      </c>
      <c r="E81" s="256">
        <f>DATE($C$3,3,1)</f>
        <v>43891</v>
      </c>
      <c r="F81" s="254">
        <f>DATE($C$3,4,1)</f>
        <v>43922</v>
      </c>
      <c r="G81" s="255">
        <f>DATE($C$3,5,1)</f>
        <v>43952</v>
      </c>
      <c r="H81" s="256">
        <f>DATE($C$3,6,1)</f>
        <v>43983</v>
      </c>
      <c r="I81" s="254">
        <f>DATE($C$3,7,1)</f>
        <v>44013</v>
      </c>
      <c r="J81" s="255">
        <f>DATE($C$3,8,1)</f>
        <v>44044</v>
      </c>
      <c r="K81" s="256">
        <f>DATE($C$3,9,1)</f>
        <v>44075</v>
      </c>
      <c r="L81" s="255">
        <f>DATE($C$3,10,1)</f>
        <v>44105</v>
      </c>
      <c r="M81" s="255">
        <f>DATE($C$3,11,1)</f>
        <v>44136</v>
      </c>
      <c r="N81" s="256">
        <f>DATE($C$3,12,1)</f>
        <v>44166</v>
      </c>
      <c r="O81" s="344">
        <f>DATE($C$3,12,1)</f>
        <v>44166</v>
      </c>
    </row>
    <row r="82" spans="2:15" s="308" customFormat="1">
      <c r="B82" s="257" t="str">
        <f>$C$3&amp;" Plan"</f>
        <v>2020 Plan</v>
      </c>
      <c r="C82" s="351"/>
      <c r="D82" s="345"/>
      <c r="E82" s="352"/>
      <c r="F82" s="345"/>
      <c r="G82" s="345"/>
      <c r="H82" s="345"/>
      <c r="I82" s="351"/>
      <c r="J82" s="345"/>
      <c r="K82" s="352"/>
      <c r="L82" s="345"/>
      <c r="M82" s="345"/>
      <c r="N82" s="345"/>
      <c r="O82" s="348" t="str">
        <f>IF(N82&gt;0,SUM(C82:N82)," ")</f>
        <v xml:space="preserve"> </v>
      </c>
    </row>
    <row r="83" spans="2:15">
      <c r="B83" s="261">
        <f>DATE($C$3,1,1)</f>
        <v>43831</v>
      </c>
      <c r="C83" s="262"/>
      <c r="D83" s="311"/>
      <c r="E83" s="353"/>
      <c r="F83" s="311"/>
      <c r="G83" s="311"/>
      <c r="H83" s="311"/>
      <c r="I83" s="354"/>
      <c r="J83" s="311"/>
      <c r="K83" s="353"/>
      <c r="L83" s="311"/>
      <c r="M83" s="311"/>
      <c r="N83" s="311"/>
      <c r="O83" s="314" t="str">
        <f>IF(N83&gt;0,SUM(C83:N83)," ")</f>
        <v xml:space="preserve"> </v>
      </c>
    </row>
    <row r="84" spans="2:15">
      <c r="B84" s="266">
        <f>DATE($C$3,2,1)</f>
        <v>43862</v>
      </c>
      <c r="C84" s="267">
        <f t="shared" ref="C84:M94" si="15">+C$95</f>
        <v>0</v>
      </c>
      <c r="D84" s="268"/>
      <c r="E84" s="273"/>
      <c r="F84" s="271"/>
      <c r="G84" s="271"/>
      <c r="H84" s="271"/>
      <c r="I84" s="272"/>
      <c r="J84" s="271"/>
      <c r="K84" s="273"/>
      <c r="L84" s="271"/>
      <c r="M84" s="271"/>
      <c r="N84" s="271"/>
      <c r="O84" s="314" t="str">
        <f>IF(N84&gt;0,SUM(C84:N84)," ")</f>
        <v xml:space="preserve"> </v>
      </c>
    </row>
    <row r="85" spans="2:15">
      <c r="B85" s="274">
        <f>DATE($C$3,3,1)</f>
        <v>43891</v>
      </c>
      <c r="C85" s="267">
        <f t="shared" si="15"/>
        <v>0</v>
      </c>
      <c r="D85" s="282">
        <f t="shared" si="15"/>
        <v>0</v>
      </c>
      <c r="E85" s="355"/>
      <c r="F85" s="271"/>
      <c r="G85" s="271"/>
      <c r="H85" s="271"/>
      <c r="I85" s="272"/>
      <c r="J85" s="271"/>
      <c r="K85" s="273"/>
      <c r="L85" s="271"/>
      <c r="M85" s="271"/>
      <c r="N85" s="271"/>
      <c r="O85" s="314" t="str">
        <f>IF(N85&gt;0,SUM(C85:N85)," ")</f>
        <v xml:space="preserve"> </v>
      </c>
    </row>
    <row r="86" spans="2:15">
      <c r="B86" s="266">
        <f>DATE($C$3,4,1)</f>
        <v>43922</v>
      </c>
      <c r="C86" s="267">
        <f t="shared" si="15"/>
        <v>0</v>
      </c>
      <c r="D86" s="275">
        <f t="shared" si="15"/>
        <v>0</v>
      </c>
      <c r="E86" s="277">
        <f t="shared" si="15"/>
        <v>0</v>
      </c>
      <c r="F86" s="268"/>
      <c r="G86" s="278"/>
      <c r="H86" s="278"/>
      <c r="I86" s="279"/>
      <c r="J86" s="278"/>
      <c r="K86" s="280"/>
      <c r="L86" s="278"/>
      <c r="M86" s="278"/>
      <c r="N86" s="278"/>
      <c r="O86" s="319" t="str">
        <f>IF(N86&gt;0,SUM(C86:N86)," ")</f>
        <v xml:space="preserve"> </v>
      </c>
    </row>
    <row r="87" spans="2:15">
      <c r="B87" s="274">
        <f>DATE($C$3,5,1)</f>
        <v>43952</v>
      </c>
      <c r="C87" s="267">
        <f t="shared" si="15"/>
        <v>0</v>
      </c>
      <c r="D87" s="275">
        <f t="shared" si="15"/>
        <v>0</v>
      </c>
      <c r="E87" s="281">
        <f t="shared" si="15"/>
        <v>0</v>
      </c>
      <c r="F87" s="282">
        <f t="shared" si="15"/>
        <v>0</v>
      </c>
      <c r="G87" s="283"/>
      <c r="H87" s="278"/>
      <c r="I87" s="279"/>
      <c r="J87" s="278"/>
      <c r="K87" s="280"/>
      <c r="L87" s="278"/>
      <c r="M87" s="278"/>
      <c r="N87" s="278"/>
      <c r="O87" s="319" t="str">
        <f t="shared" ref="O87:O94" si="16">IF(N87&gt;0,SUM(C87:N87)," ")</f>
        <v xml:space="preserve"> </v>
      </c>
    </row>
    <row r="88" spans="2:15">
      <c r="B88" s="266">
        <f>DATE($C$3,6,1)</f>
        <v>43983</v>
      </c>
      <c r="C88" s="267">
        <f t="shared" si="15"/>
        <v>0</v>
      </c>
      <c r="D88" s="275">
        <f t="shared" si="15"/>
        <v>0</v>
      </c>
      <c r="E88" s="281">
        <f t="shared" si="15"/>
        <v>0</v>
      </c>
      <c r="F88" s="275">
        <f t="shared" si="15"/>
        <v>0</v>
      </c>
      <c r="G88" s="282">
        <f t="shared" si="15"/>
        <v>0</v>
      </c>
      <c r="H88" s="283"/>
      <c r="I88" s="279"/>
      <c r="J88" s="278"/>
      <c r="K88" s="280"/>
      <c r="L88" s="278"/>
      <c r="M88" s="278"/>
      <c r="N88" s="278"/>
      <c r="O88" s="319" t="str">
        <f t="shared" si="16"/>
        <v xml:space="preserve"> </v>
      </c>
    </row>
    <row r="89" spans="2:15">
      <c r="B89" s="274">
        <f>DATE($C$3,7,1)</f>
        <v>44013</v>
      </c>
      <c r="C89" s="267">
        <f t="shared" si="15"/>
        <v>0</v>
      </c>
      <c r="D89" s="275">
        <f t="shared" si="15"/>
        <v>0</v>
      </c>
      <c r="E89" s="281">
        <f t="shared" si="15"/>
        <v>0</v>
      </c>
      <c r="F89" s="275">
        <f t="shared" si="15"/>
        <v>0</v>
      </c>
      <c r="G89" s="275">
        <f t="shared" si="15"/>
        <v>0</v>
      </c>
      <c r="H89" s="284">
        <f t="shared" si="15"/>
        <v>0</v>
      </c>
      <c r="I89" s="285"/>
      <c r="J89" s="278"/>
      <c r="K89" s="280"/>
      <c r="L89" s="278"/>
      <c r="M89" s="278"/>
      <c r="N89" s="278"/>
      <c r="O89" s="319" t="str">
        <f t="shared" si="16"/>
        <v xml:space="preserve"> </v>
      </c>
    </row>
    <row r="90" spans="2:15">
      <c r="B90" s="266">
        <f>DATE($C$3,8,1)</f>
        <v>44044</v>
      </c>
      <c r="C90" s="267">
        <f t="shared" si="15"/>
        <v>0</v>
      </c>
      <c r="D90" s="275">
        <f t="shared" si="15"/>
        <v>0</v>
      </c>
      <c r="E90" s="281">
        <f t="shared" si="15"/>
        <v>0</v>
      </c>
      <c r="F90" s="275">
        <f t="shared" si="15"/>
        <v>0</v>
      </c>
      <c r="G90" s="275">
        <f t="shared" si="15"/>
        <v>0</v>
      </c>
      <c r="H90" s="275">
        <f t="shared" si="15"/>
        <v>0</v>
      </c>
      <c r="I90" s="286">
        <f t="shared" si="15"/>
        <v>0</v>
      </c>
      <c r="J90" s="283"/>
      <c r="K90" s="280"/>
      <c r="L90" s="278"/>
      <c r="M90" s="278"/>
      <c r="N90" s="278"/>
      <c r="O90" s="319" t="str">
        <f t="shared" si="16"/>
        <v xml:space="preserve"> </v>
      </c>
    </row>
    <row r="91" spans="2:15">
      <c r="B91" s="274">
        <f>DATE($C$3,9,1)</f>
        <v>44075</v>
      </c>
      <c r="C91" s="267">
        <f t="shared" si="15"/>
        <v>0</v>
      </c>
      <c r="D91" s="275">
        <f t="shared" si="15"/>
        <v>0</v>
      </c>
      <c r="E91" s="281">
        <f t="shared" si="15"/>
        <v>0</v>
      </c>
      <c r="F91" s="275">
        <f t="shared" si="15"/>
        <v>0</v>
      </c>
      <c r="G91" s="275">
        <f t="shared" si="15"/>
        <v>0</v>
      </c>
      <c r="H91" s="275">
        <f t="shared" si="15"/>
        <v>0</v>
      </c>
      <c r="I91" s="267">
        <f t="shared" si="15"/>
        <v>0</v>
      </c>
      <c r="J91" s="282">
        <f t="shared" si="15"/>
        <v>0</v>
      </c>
      <c r="K91" s="323"/>
      <c r="L91" s="278"/>
      <c r="M91" s="278"/>
      <c r="N91" s="278"/>
      <c r="O91" s="319" t="str">
        <f t="shared" si="16"/>
        <v xml:space="preserve"> </v>
      </c>
    </row>
    <row r="92" spans="2:15">
      <c r="B92" s="266">
        <f>DATE($C$3,10,1)</f>
        <v>44105</v>
      </c>
      <c r="C92" s="267">
        <f t="shared" si="15"/>
        <v>0</v>
      </c>
      <c r="D92" s="275">
        <f t="shared" si="15"/>
        <v>0</v>
      </c>
      <c r="E92" s="281">
        <f t="shared" si="15"/>
        <v>0</v>
      </c>
      <c r="F92" s="275">
        <f t="shared" si="15"/>
        <v>0</v>
      </c>
      <c r="G92" s="275">
        <f t="shared" si="15"/>
        <v>0</v>
      </c>
      <c r="H92" s="275">
        <f t="shared" si="15"/>
        <v>0</v>
      </c>
      <c r="I92" s="267">
        <f t="shared" si="15"/>
        <v>0</v>
      </c>
      <c r="J92" s="275">
        <f t="shared" si="15"/>
        <v>0</v>
      </c>
      <c r="K92" s="277">
        <f t="shared" si="15"/>
        <v>0</v>
      </c>
      <c r="L92" s="268"/>
      <c r="M92" s="278"/>
      <c r="N92" s="278"/>
      <c r="O92" s="319" t="str">
        <f t="shared" si="16"/>
        <v xml:space="preserve"> </v>
      </c>
    </row>
    <row r="93" spans="2:15">
      <c r="B93" s="274">
        <f>DATE($C$3,11,1)</f>
        <v>44136</v>
      </c>
      <c r="C93" s="267">
        <f t="shared" si="15"/>
        <v>0</v>
      </c>
      <c r="D93" s="275">
        <f t="shared" si="15"/>
        <v>0</v>
      </c>
      <c r="E93" s="281">
        <f t="shared" si="15"/>
        <v>0</v>
      </c>
      <c r="F93" s="275">
        <f t="shared" si="15"/>
        <v>0</v>
      </c>
      <c r="G93" s="275">
        <f t="shared" si="15"/>
        <v>0</v>
      </c>
      <c r="H93" s="275">
        <f t="shared" si="15"/>
        <v>0</v>
      </c>
      <c r="I93" s="267">
        <f t="shared" si="15"/>
        <v>0</v>
      </c>
      <c r="J93" s="275">
        <f t="shared" si="15"/>
        <v>0</v>
      </c>
      <c r="K93" s="281">
        <f t="shared" si="15"/>
        <v>0</v>
      </c>
      <c r="L93" s="282">
        <f t="shared" si="15"/>
        <v>0</v>
      </c>
      <c r="M93" s="283"/>
      <c r="N93" s="278"/>
      <c r="O93" s="319" t="str">
        <f t="shared" si="16"/>
        <v xml:space="preserve"> </v>
      </c>
    </row>
    <row r="94" spans="2:15">
      <c r="B94" s="266">
        <f>DATE($C$3,12,1)</f>
        <v>44166</v>
      </c>
      <c r="C94" s="287">
        <f t="shared" si="15"/>
        <v>0</v>
      </c>
      <c r="D94" s="288">
        <f t="shared" si="15"/>
        <v>0</v>
      </c>
      <c r="E94" s="289">
        <f t="shared" si="15"/>
        <v>0</v>
      </c>
      <c r="F94" s="288">
        <f t="shared" si="15"/>
        <v>0</v>
      </c>
      <c r="G94" s="288">
        <f t="shared" si="15"/>
        <v>0</v>
      </c>
      <c r="H94" s="288">
        <f t="shared" si="15"/>
        <v>0</v>
      </c>
      <c r="I94" s="287">
        <f t="shared" si="15"/>
        <v>0</v>
      </c>
      <c r="J94" s="288">
        <f t="shared" si="15"/>
        <v>0</v>
      </c>
      <c r="K94" s="289">
        <f t="shared" si="15"/>
        <v>0</v>
      </c>
      <c r="L94" s="288">
        <f t="shared" si="15"/>
        <v>0</v>
      </c>
      <c r="M94" s="290">
        <f t="shared" si="15"/>
        <v>0</v>
      </c>
      <c r="N94" s="324"/>
      <c r="O94" s="325" t="str">
        <f t="shared" si="16"/>
        <v xml:space="preserve"> </v>
      </c>
    </row>
    <row r="95" spans="2:15">
      <c r="B95" s="292" t="s">
        <v>165</v>
      </c>
      <c r="C95" s="293">
        <f>+C83</f>
        <v>0</v>
      </c>
      <c r="D95" s="294">
        <f>D84</f>
        <v>0</v>
      </c>
      <c r="E95" s="295">
        <f>+E85</f>
        <v>0</v>
      </c>
      <c r="F95" s="294">
        <f>+F86</f>
        <v>0</v>
      </c>
      <c r="G95" s="294">
        <f>+G87</f>
        <v>0</v>
      </c>
      <c r="H95" s="294">
        <f>+H88</f>
        <v>0</v>
      </c>
      <c r="I95" s="293">
        <f>+I89</f>
        <v>0</v>
      </c>
      <c r="J95" s="294">
        <f>+J90</f>
        <v>0</v>
      </c>
      <c r="K95" s="295">
        <f>+K91</f>
        <v>0</v>
      </c>
      <c r="L95" s="294">
        <f>+L92</f>
        <v>0</v>
      </c>
      <c r="M95" s="294">
        <f>+M93</f>
        <v>0</v>
      </c>
      <c r="N95" s="294">
        <f>+N94</f>
        <v>0</v>
      </c>
      <c r="O95" s="356" t="str">
        <f>IF(N95&gt;0,SUM(C95:N95)," ")</f>
        <v xml:space="preserve"> </v>
      </c>
    </row>
    <row r="96" spans="2:15" s="330" customFormat="1">
      <c r="B96" s="357" t="s">
        <v>166</v>
      </c>
      <c r="C96" s="358" t="str">
        <f>+IF(C95&gt;0,C95-C82," ")</f>
        <v xml:space="preserve"> </v>
      </c>
      <c r="D96" s="328" t="str">
        <f t="shared" ref="D96:N96" si="17">+IF(D95&gt;0,D95-D82," ")</f>
        <v xml:space="preserve"> </v>
      </c>
      <c r="E96" s="329" t="str">
        <f t="shared" si="17"/>
        <v xml:space="preserve"> </v>
      </c>
      <c r="F96" s="328" t="str">
        <f t="shared" si="17"/>
        <v xml:space="preserve"> </v>
      </c>
      <c r="G96" s="328" t="str">
        <f t="shared" si="17"/>
        <v xml:space="preserve"> </v>
      </c>
      <c r="H96" s="328" t="str">
        <f t="shared" si="17"/>
        <v xml:space="preserve"> </v>
      </c>
      <c r="I96" s="358" t="str">
        <f t="shared" si="17"/>
        <v xml:space="preserve"> </v>
      </c>
      <c r="J96" s="328" t="str">
        <f t="shared" si="17"/>
        <v xml:space="preserve"> </v>
      </c>
      <c r="K96" s="329" t="str">
        <f t="shared" si="17"/>
        <v xml:space="preserve"> </v>
      </c>
      <c r="L96" s="328" t="str">
        <f t="shared" si="17"/>
        <v xml:space="preserve"> </v>
      </c>
      <c r="M96" s="328" t="str">
        <f t="shared" si="17"/>
        <v xml:space="preserve"> </v>
      </c>
      <c r="N96" s="328" t="str">
        <f t="shared" si="17"/>
        <v xml:space="preserve"> </v>
      </c>
      <c r="O96" s="359" t="str">
        <f>+IFERROR(O95-O82," ")</f>
        <v xml:space="preserve"> </v>
      </c>
    </row>
    <row r="97" spans="2:17">
      <c r="B97" s="360" t="s">
        <v>168</v>
      </c>
      <c r="C97" s="361">
        <f>+C95</f>
        <v>0</v>
      </c>
      <c r="D97" s="332">
        <f>+SUM($C95:D95)</f>
        <v>0</v>
      </c>
      <c r="E97" s="333">
        <f>+SUM($C95:E95)</f>
        <v>0</v>
      </c>
      <c r="F97" s="332">
        <f>+SUM($C95:F95)</f>
        <v>0</v>
      </c>
      <c r="G97" s="332">
        <f>+SUM($C95:G95)</f>
        <v>0</v>
      </c>
      <c r="H97" s="332">
        <f>+SUM($C95:H95)</f>
        <v>0</v>
      </c>
      <c r="I97" s="361">
        <f>+SUM($C95:I95)</f>
        <v>0</v>
      </c>
      <c r="J97" s="332">
        <f>+SUM($C95:J95)</f>
        <v>0</v>
      </c>
      <c r="K97" s="333">
        <f>+SUM($C95:K95)</f>
        <v>0</v>
      </c>
      <c r="L97" s="332">
        <f>+SUM($C95:L95)</f>
        <v>0</v>
      </c>
      <c r="M97" s="332">
        <f>+SUM($C95:M95)</f>
        <v>0</v>
      </c>
      <c r="N97" s="332">
        <f>+SUM($C95:N95)</f>
        <v>0</v>
      </c>
      <c r="O97" s="334"/>
      <c r="Q97" s="335"/>
    </row>
    <row r="98" spans="2:17">
      <c r="B98" s="362" t="s">
        <v>169</v>
      </c>
      <c r="C98" s="363">
        <f>+C82</f>
        <v>0</v>
      </c>
      <c r="D98" s="337">
        <f>+SUM($C82:D82)</f>
        <v>0</v>
      </c>
      <c r="E98" s="338">
        <f>+SUM($C82:E82)</f>
        <v>0</v>
      </c>
      <c r="F98" s="337">
        <f>+SUM($C82:F82)</f>
        <v>0</v>
      </c>
      <c r="G98" s="337">
        <f>+SUM($C82:G82)</f>
        <v>0</v>
      </c>
      <c r="H98" s="337">
        <f>+SUM($C82:H82)</f>
        <v>0</v>
      </c>
      <c r="I98" s="363">
        <f>+SUM($C82:I82)</f>
        <v>0</v>
      </c>
      <c r="J98" s="337">
        <f>+SUM($C82:J82)</f>
        <v>0</v>
      </c>
      <c r="K98" s="338">
        <f>+SUM($C82:K82)</f>
        <v>0</v>
      </c>
      <c r="L98" s="337">
        <f>+SUM($C82:L82)</f>
        <v>0</v>
      </c>
      <c r="M98" s="337">
        <f>+SUM($C82:M82)</f>
        <v>0</v>
      </c>
      <c r="N98" s="337">
        <f>+SUM($C82:N82)</f>
        <v>0</v>
      </c>
      <c r="O98" s="334"/>
    </row>
    <row r="99" spans="2:17" ht="13.5" thickBot="1">
      <c r="B99" s="364" t="s">
        <v>170</v>
      </c>
      <c r="C99" s="365">
        <f>+IFERROR((C97/C98),0)</f>
        <v>0</v>
      </c>
      <c r="D99" s="340">
        <f t="shared" ref="D99:N99" si="18">+IFERROR((D97/D98),0)</f>
        <v>0</v>
      </c>
      <c r="E99" s="341">
        <f t="shared" si="18"/>
        <v>0</v>
      </c>
      <c r="F99" s="340">
        <f t="shared" si="18"/>
        <v>0</v>
      </c>
      <c r="G99" s="340">
        <f t="shared" si="18"/>
        <v>0</v>
      </c>
      <c r="H99" s="340">
        <f t="shared" si="18"/>
        <v>0</v>
      </c>
      <c r="I99" s="365">
        <f t="shared" si="18"/>
        <v>0</v>
      </c>
      <c r="J99" s="340">
        <f t="shared" si="18"/>
        <v>0</v>
      </c>
      <c r="K99" s="341">
        <f t="shared" si="18"/>
        <v>0</v>
      </c>
      <c r="L99" s="340">
        <f t="shared" si="18"/>
        <v>0</v>
      </c>
      <c r="M99" s="340">
        <f t="shared" si="18"/>
        <v>0</v>
      </c>
      <c r="N99" s="340">
        <f t="shared" si="18"/>
        <v>0</v>
      </c>
      <c r="O99" s="366" t="str">
        <f>+IFERROR((O95/O82)," ")</f>
        <v xml:space="preserve"> </v>
      </c>
    </row>
    <row r="100" spans="2:17" ht="13.5" thickBot="1"/>
    <row r="101" spans="2:17" ht="13.5" thickBot="1">
      <c r="B101" s="367" t="s">
        <v>116</v>
      </c>
      <c r="C101" s="255">
        <f>DATE($C$3,1,1)</f>
        <v>43831</v>
      </c>
      <c r="D101" s="255">
        <f>DATE($C$3,2,1)</f>
        <v>43862</v>
      </c>
      <c r="E101" s="256">
        <f>DATE($C$3,3,1)</f>
        <v>43891</v>
      </c>
      <c r="F101" s="254">
        <f>DATE($C$3,4,1)</f>
        <v>43922</v>
      </c>
      <c r="G101" s="255">
        <f>DATE($C$3,5,1)</f>
        <v>43952</v>
      </c>
      <c r="H101" s="256">
        <f>DATE($C$3,6,1)</f>
        <v>43983</v>
      </c>
      <c r="I101" s="254">
        <f>DATE($C$3,7,1)</f>
        <v>44013</v>
      </c>
      <c r="J101" s="255">
        <f>DATE($C$3,8,1)</f>
        <v>44044</v>
      </c>
      <c r="K101" s="256">
        <f>DATE($C$3,9,1)</f>
        <v>44075</v>
      </c>
      <c r="L101" s="255">
        <f>DATE($C$3,10,1)</f>
        <v>44105</v>
      </c>
      <c r="M101" s="255">
        <f>DATE($C$3,11,1)</f>
        <v>44136</v>
      </c>
      <c r="N101" s="256">
        <f>DATE($C$3,12,1)</f>
        <v>44166</v>
      </c>
      <c r="P101" s="350"/>
      <c r="Q101" s="350"/>
    </row>
    <row r="102" spans="2:17">
      <c r="B102" s="368" t="str">
        <f>$C$3&amp;" Plan"</f>
        <v>2020 Plan</v>
      </c>
      <c r="C102" s="369"/>
      <c r="D102" s="370"/>
      <c r="E102" s="371"/>
      <c r="F102" s="372"/>
      <c r="G102" s="370"/>
      <c r="H102" s="371"/>
      <c r="I102" s="372"/>
      <c r="J102" s="370"/>
      <c r="K102" s="371"/>
      <c r="L102" s="372"/>
      <c r="M102" s="370"/>
      <c r="N102" s="373"/>
    </row>
    <row r="103" spans="2:17">
      <c r="B103" s="309">
        <f>DATE($C$3,1,1)</f>
        <v>43831</v>
      </c>
      <c r="C103" s="374"/>
      <c r="D103" s="375"/>
      <c r="E103" s="376"/>
      <c r="F103" s="377"/>
      <c r="G103" s="375"/>
      <c r="H103" s="376"/>
      <c r="I103" s="377"/>
      <c r="J103" s="375"/>
      <c r="K103" s="376"/>
      <c r="L103" s="377"/>
      <c r="M103" s="375"/>
      <c r="N103" s="378"/>
    </row>
    <row r="104" spans="2:17">
      <c r="B104" s="315">
        <f>DATE($C$3,2,1)</f>
        <v>43862</v>
      </c>
      <c r="C104" s="379"/>
      <c r="D104" s="380"/>
      <c r="E104" s="381"/>
      <c r="F104" s="382"/>
      <c r="G104" s="383"/>
      <c r="H104" s="381"/>
      <c r="I104" s="382"/>
      <c r="J104" s="383"/>
      <c r="K104" s="381"/>
      <c r="L104" s="382"/>
      <c r="M104" s="383"/>
      <c r="N104" s="384"/>
    </row>
    <row r="105" spans="2:17">
      <c r="B105" s="316">
        <f>DATE($C$3,3,1)</f>
        <v>43891</v>
      </c>
      <c r="C105" s="385"/>
      <c r="D105" s="386"/>
      <c r="E105" s="387"/>
      <c r="F105" s="388"/>
      <c r="G105" s="389"/>
      <c r="H105" s="390"/>
      <c r="I105" s="388"/>
      <c r="J105" s="389"/>
      <c r="K105" s="390"/>
      <c r="L105" s="388"/>
      <c r="M105" s="389"/>
      <c r="N105" s="391"/>
    </row>
    <row r="106" spans="2:17">
      <c r="B106" s="315">
        <f>DATE($C$3,4,1)</f>
        <v>43922</v>
      </c>
      <c r="C106" s="385"/>
      <c r="D106" s="385"/>
      <c r="E106" s="392"/>
      <c r="F106" s="380"/>
      <c r="G106" s="389"/>
      <c r="H106" s="390"/>
      <c r="I106" s="388"/>
      <c r="J106" s="389"/>
      <c r="K106" s="390"/>
      <c r="L106" s="388"/>
      <c r="M106" s="389"/>
      <c r="N106" s="391"/>
    </row>
    <row r="107" spans="2:17">
      <c r="B107" s="316">
        <f>DATE($C$3,5,1)</f>
        <v>43952</v>
      </c>
      <c r="C107" s="385"/>
      <c r="D107" s="385"/>
      <c r="E107" s="393"/>
      <c r="F107" s="386"/>
      <c r="G107" s="394"/>
      <c r="H107" s="390"/>
      <c r="I107" s="388"/>
      <c r="J107" s="389"/>
      <c r="K107" s="390"/>
      <c r="L107" s="388"/>
      <c r="M107" s="389"/>
      <c r="N107" s="391"/>
    </row>
    <row r="108" spans="2:17">
      <c r="B108" s="315">
        <f>DATE($C$3,6,1)</f>
        <v>43983</v>
      </c>
      <c r="C108" s="385"/>
      <c r="D108" s="385"/>
      <c r="E108" s="393"/>
      <c r="F108" s="385"/>
      <c r="G108" s="386"/>
      <c r="H108" s="387"/>
      <c r="I108" s="388"/>
      <c r="J108" s="389"/>
      <c r="K108" s="390"/>
      <c r="L108" s="388"/>
      <c r="M108" s="389"/>
      <c r="N108" s="391"/>
    </row>
    <row r="109" spans="2:17">
      <c r="B109" s="316">
        <f>DATE($C$3,7,1)</f>
        <v>44013</v>
      </c>
      <c r="C109" s="385"/>
      <c r="D109" s="385"/>
      <c r="E109" s="393"/>
      <c r="F109" s="385"/>
      <c r="G109" s="385"/>
      <c r="H109" s="395"/>
      <c r="I109" s="396"/>
      <c r="J109" s="389"/>
      <c r="K109" s="390"/>
      <c r="L109" s="388"/>
      <c r="M109" s="389"/>
      <c r="N109" s="391"/>
    </row>
    <row r="110" spans="2:17">
      <c r="B110" s="315">
        <f>DATE($C$3,8,1)</f>
        <v>44044</v>
      </c>
      <c r="C110" s="385"/>
      <c r="D110" s="385"/>
      <c r="E110" s="393"/>
      <c r="F110" s="385"/>
      <c r="G110" s="385"/>
      <c r="H110" s="393"/>
      <c r="I110" s="386"/>
      <c r="J110" s="394"/>
      <c r="K110" s="391"/>
      <c r="L110" s="389"/>
      <c r="M110" s="389"/>
      <c r="N110" s="391"/>
    </row>
    <row r="111" spans="2:17">
      <c r="B111" s="316">
        <f>DATE($C$3,9,1)</f>
        <v>44075</v>
      </c>
      <c r="C111" s="385"/>
      <c r="D111" s="385"/>
      <c r="E111" s="393"/>
      <c r="F111" s="385"/>
      <c r="G111" s="385"/>
      <c r="H111" s="393"/>
      <c r="I111" s="385"/>
      <c r="J111" s="386"/>
      <c r="K111" s="397"/>
      <c r="L111" s="389"/>
      <c r="M111" s="389"/>
      <c r="N111" s="391"/>
    </row>
    <row r="112" spans="2:17">
      <c r="B112" s="315">
        <f>DATE($C$3,10,1)</f>
        <v>44105</v>
      </c>
      <c r="C112" s="385"/>
      <c r="D112" s="385"/>
      <c r="E112" s="393"/>
      <c r="F112" s="385"/>
      <c r="G112" s="385"/>
      <c r="H112" s="393"/>
      <c r="I112" s="385"/>
      <c r="J112" s="385"/>
      <c r="K112" s="392"/>
      <c r="L112" s="380"/>
      <c r="M112" s="389"/>
      <c r="N112" s="391"/>
    </row>
    <row r="113" spans="2:14">
      <c r="B113" s="316">
        <f>DATE($C$3,11,1)</f>
        <v>44136</v>
      </c>
      <c r="C113" s="385"/>
      <c r="D113" s="385"/>
      <c r="E113" s="393"/>
      <c r="F113" s="385"/>
      <c r="G113" s="385"/>
      <c r="H113" s="393"/>
      <c r="I113" s="385"/>
      <c r="J113" s="385"/>
      <c r="K113" s="393"/>
      <c r="L113" s="386"/>
      <c r="M113" s="394"/>
      <c r="N113" s="391"/>
    </row>
    <row r="114" spans="2:14">
      <c r="B114" s="315">
        <f>DATE($C$3,12,1)</f>
        <v>44166</v>
      </c>
      <c r="C114" s="398"/>
      <c r="D114" s="398"/>
      <c r="E114" s="399"/>
      <c r="F114" s="398"/>
      <c r="G114" s="398"/>
      <c r="H114" s="399"/>
      <c r="I114" s="398"/>
      <c r="J114" s="398"/>
      <c r="K114" s="399"/>
      <c r="L114" s="398"/>
      <c r="M114" s="400"/>
      <c r="N114" s="401"/>
    </row>
    <row r="115" spans="2:14">
      <c r="B115" s="326" t="s">
        <v>165</v>
      </c>
      <c r="C115" s="402">
        <f>+C103</f>
        <v>0</v>
      </c>
      <c r="D115" s="402">
        <f>+D104</f>
        <v>0</v>
      </c>
      <c r="E115" s="403">
        <f>+E105</f>
        <v>0</v>
      </c>
      <c r="F115" s="402">
        <f>+F106</f>
        <v>0</v>
      </c>
      <c r="G115" s="402">
        <f>+G107</f>
        <v>0</v>
      </c>
      <c r="H115" s="403">
        <f>+H108</f>
        <v>0</v>
      </c>
      <c r="I115" s="402">
        <f>+I109</f>
        <v>0</v>
      </c>
      <c r="J115" s="402">
        <f>+J110</f>
        <v>0</v>
      </c>
      <c r="K115" s="403">
        <f>+K111</f>
        <v>0</v>
      </c>
      <c r="L115" s="402">
        <f>+L112</f>
        <v>0</v>
      </c>
      <c r="M115" s="402">
        <f>+M113</f>
        <v>0</v>
      </c>
      <c r="N115" s="403">
        <f>+N114</f>
        <v>0</v>
      </c>
    </row>
    <row r="116" spans="2:14" ht="13.5" thickBot="1">
      <c r="B116" s="404" t="s">
        <v>166</v>
      </c>
      <c r="C116" s="405" t="str">
        <f>+IF(C115&gt;0,C115-C102," ")</f>
        <v xml:space="preserve"> </v>
      </c>
      <c r="D116" s="405" t="str">
        <f t="shared" ref="D116:N116" si="19">+IF(D115&gt;0,D115-D102," ")</f>
        <v xml:space="preserve"> </v>
      </c>
      <c r="E116" s="406" t="str">
        <f t="shared" si="19"/>
        <v xml:space="preserve"> </v>
      </c>
      <c r="F116" s="405" t="str">
        <f t="shared" si="19"/>
        <v xml:space="preserve"> </v>
      </c>
      <c r="G116" s="405" t="str">
        <f t="shared" si="19"/>
        <v xml:space="preserve"> </v>
      </c>
      <c r="H116" s="406" t="str">
        <f t="shared" si="19"/>
        <v xml:space="preserve"> </v>
      </c>
      <c r="I116" s="405" t="str">
        <f t="shared" si="19"/>
        <v xml:space="preserve"> </v>
      </c>
      <c r="J116" s="405" t="str">
        <f t="shared" si="19"/>
        <v xml:space="preserve"> </v>
      </c>
      <c r="K116" s="406" t="str">
        <f t="shared" si="19"/>
        <v xml:space="preserve"> </v>
      </c>
      <c r="L116" s="405" t="str">
        <f t="shared" si="19"/>
        <v xml:space="preserve"> </v>
      </c>
      <c r="M116" s="405" t="str">
        <f t="shared" si="19"/>
        <v xml:space="preserve"> </v>
      </c>
      <c r="N116" s="406" t="str">
        <f t="shared" si="19"/>
        <v xml:space="preserve"> </v>
      </c>
    </row>
    <row r="117" spans="2:14">
      <c r="B117" s="349"/>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pageSetUpPr autoPageBreaks="0"/>
  </sheetPr>
  <dimension ref="A1:BF55"/>
  <sheetViews>
    <sheetView showGridLines="0" zoomScale="90" zoomScaleNormal="90" workbookViewId="0">
      <pane xSplit="5" ySplit="4" topLeftCell="F5" activePane="bottomRight" state="frozen"/>
      <selection pane="topRight"/>
      <selection pane="bottomLeft"/>
      <selection pane="bottomRight"/>
    </sheetView>
  </sheetViews>
  <sheetFormatPr defaultColWidth="12.54296875" defaultRowHeight="13"/>
  <cols>
    <col min="1" max="1" width="1.7265625" style="1" customWidth="1"/>
    <col min="2" max="2" width="17.453125" style="1" customWidth="1"/>
    <col min="3" max="3" width="15.26953125" style="1" customWidth="1"/>
    <col min="4" max="4" width="12.54296875" style="1" customWidth="1"/>
    <col min="5" max="5" width="12.1796875" style="1" customWidth="1"/>
    <col min="6" max="6" width="10.453125" style="3" customWidth="1"/>
    <col min="7" max="8" width="12.7265625" style="1" bestFit="1" customWidth="1"/>
    <col min="9" max="9" width="12.7265625" style="2" bestFit="1" customWidth="1"/>
    <col min="10" max="41" width="13.453125" style="1" bestFit="1" customWidth="1"/>
    <col min="42" max="42" width="1.1796875" style="1" customWidth="1"/>
    <col min="43" max="54" width="13.453125" style="1" bestFit="1" customWidth="1"/>
    <col min="55" max="55" width="3.26953125" style="1" customWidth="1"/>
    <col min="56" max="58" width="15" style="1" bestFit="1" customWidth="1"/>
    <col min="59" max="16384" width="12.54296875" style="1"/>
  </cols>
  <sheetData>
    <row r="1" spans="1:58" ht="17.5">
      <c r="B1" s="129" t="s">
        <v>73</v>
      </c>
      <c r="C1" s="125"/>
      <c r="D1" s="125"/>
      <c r="E1" s="125"/>
      <c r="F1" s="127"/>
      <c r="G1" s="125"/>
      <c r="H1" s="125"/>
      <c r="I1" s="126"/>
      <c r="J1" s="125"/>
      <c r="K1" s="125"/>
      <c r="L1" s="125"/>
      <c r="M1" s="125"/>
      <c r="N1" s="125"/>
      <c r="O1" s="125"/>
      <c r="P1" s="125"/>
      <c r="Q1" s="164"/>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63"/>
      <c r="AQ1" s="125"/>
      <c r="AR1" s="125"/>
      <c r="AS1" s="125"/>
      <c r="AT1" s="125"/>
      <c r="AU1" s="125"/>
      <c r="AV1" s="125"/>
      <c r="AW1" s="125"/>
      <c r="AX1" s="125"/>
      <c r="AY1" s="125"/>
      <c r="AZ1" s="125"/>
      <c r="BA1" s="125"/>
      <c r="BB1" s="125"/>
      <c r="BC1" s="125"/>
      <c r="BD1" s="125"/>
      <c r="BE1" s="125"/>
      <c r="BF1" s="125"/>
    </row>
    <row r="2" spans="1:58" ht="17.5">
      <c r="B2" s="162"/>
      <c r="Q2" s="149"/>
      <c r="AQ2" s="149"/>
      <c r="AR2" s="149"/>
      <c r="AS2" s="149"/>
      <c r="AT2" s="149"/>
      <c r="AU2" s="149"/>
      <c r="AV2" s="149"/>
      <c r="AW2" s="149"/>
      <c r="AX2" s="149"/>
      <c r="AY2" s="149"/>
      <c r="AZ2" s="149"/>
      <c r="BA2" s="149"/>
      <c r="BB2" s="149"/>
    </row>
    <row r="3" spans="1:58" ht="13.5" thickBot="1">
      <c r="B3" s="121"/>
      <c r="C3" s="120"/>
      <c r="D3" s="120"/>
      <c r="Q3" s="149"/>
      <c r="AQ3" s="149"/>
      <c r="AR3" s="149"/>
      <c r="AS3" s="149"/>
      <c r="AT3" s="149"/>
      <c r="AU3" s="149"/>
      <c r="AV3" s="149"/>
      <c r="AW3" s="149"/>
      <c r="AX3" s="149"/>
      <c r="AY3" s="149"/>
      <c r="AZ3" s="149"/>
      <c r="BA3" s="149"/>
      <c r="BB3" s="149"/>
    </row>
    <row r="4" spans="1:58" s="83" customFormat="1" ht="13.5" thickBot="1">
      <c r="A4" s="32" t="s">
        <v>0</v>
      </c>
      <c r="B4" s="161" t="str">
        <f>Staffing!B10</f>
        <v>SALES</v>
      </c>
      <c r="C4" s="160"/>
      <c r="D4" s="160"/>
      <c r="E4" s="117"/>
      <c r="F4" s="116">
        <f>'Model &amp; Metrics'!H$4</f>
        <v>43831</v>
      </c>
      <c r="G4" s="116">
        <f>'Model &amp; Metrics'!I$4</f>
        <v>43890</v>
      </c>
      <c r="H4" s="116">
        <f>'Model &amp; Metrics'!J$4</f>
        <v>43921</v>
      </c>
      <c r="I4" s="116">
        <f>'Model &amp; Metrics'!K$4</f>
        <v>43951</v>
      </c>
      <c r="J4" s="116">
        <f>'Model &amp; Metrics'!L$4</f>
        <v>43982</v>
      </c>
      <c r="K4" s="116">
        <f>'Model &amp; Metrics'!M$4</f>
        <v>44012</v>
      </c>
      <c r="L4" s="116">
        <f>'Model &amp; Metrics'!N$4</f>
        <v>44043</v>
      </c>
      <c r="M4" s="116">
        <f>'Model &amp; Metrics'!O$4</f>
        <v>44074</v>
      </c>
      <c r="N4" s="116">
        <f>'Model &amp; Metrics'!P$4</f>
        <v>44104</v>
      </c>
      <c r="O4" s="116">
        <f>'Model &amp; Metrics'!Q$4</f>
        <v>44135</v>
      </c>
      <c r="P4" s="116">
        <f>'Model &amp; Metrics'!R$4</f>
        <v>44165</v>
      </c>
      <c r="Q4" s="116">
        <f>'Model &amp; Metrics'!S$4</f>
        <v>44196</v>
      </c>
      <c r="R4" s="116">
        <f>'Model &amp; Metrics'!T$4</f>
        <v>44227</v>
      </c>
      <c r="S4" s="116">
        <f>'Model &amp; Metrics'!U$4</f>
        <v>44255</v>
      </c>
      <c r="T4" s="116">
        <f>'Model &amp; Metrics'!V$4</f>
        <v>44286</v>
      </c>
      <c r="U4" s="116">
        <f>'Model &amp; Metrics'!W$4</f>
        <v>44316</v>
      </c>
      <c r="V4" s="116">
        <f>'Model &amp; Metrics'!X$4</f>
        <v>44347</v>
      </c>
      <c r="W4" s="116">
        <f>'Model &amp; Metrics'!Y$4</f>
        <v>44377</v>
      </c>
      <c r="X4" s="116">
        <f>'Model &amp; Metrics'!Z$4</f>
        <v>44408</v>
      </c>
      <c r="Y4" s="116">
        <f>'Model &amp; Metrics'!AA$4</f>
        <v>44439</v>
      </c>
      <c r="Z4" s="116">
        <f>'Model &amp; Metrics'!AB$4</f>
        <v>44469</v>
      </c>
      <c r="AA4" s="116">
        <f>'Model &amp; Metrics'!AC$4</f>
        <v>44500</v>
      </c>
      <c r="AB4" s="116">
        <f>'Model &amp; Metrics'!AD$4</f>
        <v>44530</v>
      </c>
      <c r="AC4" s="116">
        <f>'Model &amp; Metrics'!AE$4</f>
        <v>44561</v>
      </c>
      <c r="AD4" s="116">
        <f>'Model &amp; Metrics'!AF$4</f>
        <v>44592</v>
      </c>
      <c r="AE4" s="116">
        <f>'Model &amp; Metrics'!AG$4</f>
        <v>44620</v>
      </c>
      <c r="AF4" s="116">
        <f>'Model &amp; Metrics'!AH$4</f>
        <v>44651</v>
      </c>
      <c r="AG4" s="116">
        <f>'Model &amp; Metrics'!AI$4</f>
        <v>44681</v>
      </c>
      <c r="AH4" s="116">
        <f>'Model &amp; Metrics'!AJ$4</f>
        <v>44712</v>
      </c>
      <c r="AI4" s="116">
        <f>'Model &amp; Metrics'!AK$4</f>
        <v>44742</v>
      </c>
      <c r="AJ4" s="116">
        <f>'Model &amp; Metrics'!AL$4</f>
        <v>44773</v>
      </c>
      <c r="AK4" s="116">
        <f>'Model &amp; Metrics'!AM$4</f>
        <v>44804</v>
      </c>
      <c r="AL4" s="116">
        <f>'Model &amp; Metrics'!AN$4</f>
        <v>44834</v>
      </c>
      <c r="AM4" s="116">
        <f>'Model &amp; Metrics'!AO$4</f>
        <v>44865</v>
      </c>
      <c r="AN4" s="116">
        <f>'Model &amp; Metrics'!AP$4</f>
        <v>44895</v>
      </c>
      <c r="AO4" s="116">
        <f>'Model &amp; Metrics'!AQ$4</f>
        <v>44926</v>
      </c>
      <c r="AQ4" s="159" t="str">
        <f>'Model &amp; Metrics'!AS4</f>
        <v>Q120</v>
      </c>
      <c r="AR4" s="159" t="str">
        <f>'Model &amp; Metrics'!AT4</f>
        <v>Q220</v>
      </c>
      <c r="AS4" s="159" t="str">
        <f>'Model &amp; Metrics'!AU4</f>
        <v>Q320</v>
      </c>
      <c r="AT4" s="159" t="str">
        <f>'Model &amp; Metrics'!AV4</f>
        <v>Q420</v>
      </c>
      <c r="AU4" s="159" t="str">
        <f>'Model &amp; Metrics'!AW4</f>
        <v>Q121</v>
      </c>
      <c r="AV4" s="159" t="str">
        <f>'Model &amp; Metrics'!AX4</f>
        <v>Q221</v>
      </c>
      <c r="AW4" s="159" t="str">
        <f>'Model &amp; Metrics'!AY4</f>
        <v>Q321</v>
      </c>
      <c r="AX4" s="159" t="str">
        <f>'Model &amp; Metrics'!AZ4</f>
        <v>Q421</v>
      </c>
      <c r="AY4" s="159" t="str">
        <f>'Model &amp; Metrics'!BA4</f>
        <v>Q122</v>
      </c>
      <c r="AZ4" s="159" t="str">
        <f>'Model &amp; Metrics'!BB4</f>
        <v>Q222</v>
      </c>
      <c r="BA4" s="159" t="str">
        <f>'Model &amp; Metrics'!BC4</f>
        <v>Q322</v>
      </c>
      <c r="BB4" s="159" t="str">
        <f>'Model &amp; Metrics'!BD4</f>
        <v>Q422</v>
      </c>
      <c r="BD4" s="158">
        <f>'Model &amp; Metrics'!BF4</f>
        <v>2020</v>
      </c>
      <c r="BE4" s="158">
        <f>'Model &amp; Metrics'!BG4</f>
        <v>2021</v>
      </c>
      <c r="BF4" s="158">
        <f>'Model &amp; Metrics'!BH4</f>
        <v>2022</v>
      </c>
    </row>
    <row r="5" spans="1:58" s="83" customFormat="1">
      <c r="A5" s="32"/>
      <c r="B5" s="130"/>
      <c r="C5" s="130"/>
      <c r="D5" s="130"/>
      <c r="E5" s="87"/>
      <c r="F5" s="88"/>
      <c r="G5" s="87"/>
      <c r="H5" s="87"/>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Q5" s="157"/>
      <c r="AR5" s="157"/>
      <c r="AS5" s="157"/>
      <c r="AT5" s="157"/>
      <c r="AU5" s="157"/>
      <c r="AV5" s="157"/>
      <c r="AW5" s="157"/>
      <c r="AX5" s="157"/>
      <c r="AY5" s="157"/>
      <c r="AZ5" s="157"/>
      <c r="BA5" s="157"/>
      <c r="BB5" s="157"/>
      <c r="BD5" s="86"/>
      <c r="BE5" s="86"/>
      <c r="BF5" s="86"/>
    </row>
    <row r="6" spans="1:58" s="83" customFormat="1">
      <c r="A6" s="32"/>
      <c r="B6" s="156" t="s">
        <v>72</v>
      </c>
      <c r="C6" s="130"/>
      <c r="D6" s="130"/>
      <c r="E6" s="87"/>
      <c r="F6" s="155">
        <f>Staffing!H27</f>
        <v>1</v>
      </c>
      <c r="G6" s="155">
        <f>Staffing!I27</f>
        <v>3</v>
      </c>
      <c r="H6" s="155">
        <f>Staffing!J27</f>
        <v>3</v>
      </c>
      <c r="I6" s="155">
        <f>Staffing!K27</f>
        <v>3</v>
      </c>
      <c r="J6" s="155">
        <f>Staffing!L27</f>
        <v>4</v>
      </c>
      <c r="K6" s="155">
        <f>Staffing!M27</f>
        <v>5</v>
      </c>
      <c r="L6" s="155">
        <f>Staffing!N27</f>
        <v>5</v>
      </c>
      <c r="M6" s="155">
        <f>Staffing!O27</f>
        <v>5</v>
      </c>
      <c r="N6" s="155">
        <f>Staffing!P27</f>
        <v>5</v>
      </c>
      <c r="O6" s="155">
        <f>Staffing!Q27</f>
        <v>5</v>
      </c>
      <c r="P6" s="155">
        <f>Staffing!R27</f>
        <v>6</v>
      </c>
      <c r="Q6" s="155">
        <f>Staffing!S27</f>
        <v>6</v>
      </c>
      <c r="R6" s="155">
        <f>Staffing!T27</f>
        <v>6</v>
      </c>
      <c r="S6" s="155">
        <f>Staffing!U27</f>
        <v>6</v>
      </c>
      <c r="T6" s="155">
        <f>Staffing!V27</f>
        <v>6</v>
      </c>
      <c r="U6" s="155">
        <f>Staffing!W27</f>
        <v>7</v>
      </c>
      <c r="V6" s="155">
        <f>Staffing!X27</f>
        <v>7</v>
      </c>
      <c r="W6" s="155">
        <f>Staffing!Y27</f>
        <v>7</v>
      </c>
      <c r="X6" s="155">
        <f>Staffing!Z27</f>
        <v>8</v>
      </c>
      <c r="Y6" s="155">
        <f>Staffing!AA27</f>
        <v>8</v>
      </c>
      <c r="Z6" s="155">
        <f>Staffing!AB27</f>
        <v>8</v>
      </c>
      <c r="AA6" s="155">
        <f>Staffing!AC27</f>
        <v>8</v>
      </c>
      <c r="AB6" s="155">
        <f>Staffing!AD27</f>
        <v>8</v>
      </c>
      <c r="AC6" s="155">
        <f>Staffing!AE27</f>
        <v>9</v>
      </c>
      <c r="AD6" s="155">
        <f>Staffing!AF27</f>
        <v>9</v>
      </c>
      <c r="AE6" s="155">
        <f>Staffing!AG27</f>
        <v>9</v>
      </c>
      <c r="AF6" s="155">
        <f>Staffing!AH27</f>
        <v>9</v>
      </c>
      <c r="AG6" s="155">
        <f>Staffing!AI27</f>
        <v>10</v>
      </c>
      <c r="AH6" s="155">
        <f>Staffing!AJ27</f>
        <v>11</v>
      </c>
      <c r="AI6" s="155">
        <f>Staffing!AK27</f>
        <v>11</v>
      </c>
      <c r="AJ6" s="155">
        <f>Staffing!AL27</f>
        <v>11</v>
      </c>
      <c r="AK6" s="155">
        <f>Staffing!AM27</f>
        <v>11</v>
      </c>
      <c r="AL6" s="155">
        <f>Staffing!AN27</f>
        <v>12</v>
      </c>
      <c r="AM6" s="155">
        <f>Staffing!AO27</f>
        <v>12</v>
      </c>
      <c r="AN6" s="155">
        <f>Staffing!AP27</f>
        <v>12</v>
      </c>
      <c r="AO6" s="155">
        <f>Staffing!AQ27</f>
        <v>12</v>
      </c>
      <c r="AP6" s="155"/>
      <c r="AQ6" s="147">
        <f>H6</f>
        <v>3</v>
      </c>
      <c r="AR6" s="147">
        <f>K6</f>
        <v>5</v>
      </c>
      <c r="AS6" s="147">
        <f>N6</f>
        <v>5</v>
      </c>
      <c r="AT6" s="147">
        <f>Q6</f>
        <v>6</v>
      </c>
      <c r="AU6" s="147">
        <f>T6</f>
        <v>6</v>
      </c>
      <c r="AV6" s="147">
        <f>W6</f>
        <v>7</v>
      </c>
      <c r="AW6" s="147">
        <f>Z6</f>
        <v>8</v>
      </c>
      <c r="AX6" s="147">
        <f>AC6</f>
        <v>9</v>
      </c>
      <c r="AY6" s="147">
        <f>AF6</f>
        <v>9</v>
      </c>
      <c r="AZ6" s="147">
        <f>AI6</f>
        <v>11</v>
      </c>
      <c r="BA6" s="147">
        <f>+AL6</f>
        <v>12</v>
      </c>
      <c r="BB6" s="147">
        <f>+AO6</f>
        <v>12</v>
      </c>
      <c r="BC6" s="154"/>
      <c r="BD6" s="171">
        <f>AT6</f>
        <v>6</v>
      </c>
      <c r="BE6" s="171">
        <f>AX6</f>
        <v>9</v>
      </c>
      <c r="BF6" s="171">
        <f>BB6</f>
        <v>12</v>
      </c>
    </row>
    <row r="7" spans="1:58" s="83" customFormat="1">
      <c r="A7" s="32"/>
      <c r="B7" s="130"/>
      <c r="C7" s="130"/>
      <c r="D7" s="130"/>
      <c r="E7" s="87"/>
      <c r="F7" s="88"/>
      <c r="G7" s="87"/>
      <c r="H7" s="87"/>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Q7" s="86"/>
      <c r="AR7" s="86"/>
      <c r="AS7" s="86"/>
      <c r="AT7" s="86"/>
      <c r="AU7" s="86"/>
      <c r="AV7" s="86"/>
      <c r="AW7" s="86"/>
      <c r="AX7" s="86"/>
      <c r="AY7" s="86"/>
      <c r="AZ7" s="86"/>
      <c r="BA7" s="86"/>
      <c r="BB7" s="86"/>
      <c r="BD7" s="86"/>
      <c r="BE7" s="86"/>
      <c r="BF7" s="86"/>
    </row>
    <row r="8" spans="1:58">
      <c r="B8" s="4" t="s">
        <v>71</v>
      </c>
      <c r="C8" s="143"/>
      <c r="D8" s="143"/>
      <c r="E8" s="143"/>
      <c r="F8" s="147"/>
      <c r="G8" s="147"/>
      <c r="H8" s="147"/>
      <c r="I8" s="147"/>
      <c r="J8" s="147"/>
      <c r="K8" s="147"/>
      <c r="L8" s="147"/>
      <c r="M8" s="147"/>
      <c r="N8" s="147"/>
      <c r="O8" s="147"/>
      <c r="P8" s="147"/>
      <c r="Q8" s="145"/>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Q8" s="145"/>
      <c r="AR8" s="145"/>
      <c r="AS8" s="145"/>
      <c r="AT8" s="145"/>
      <c r="AU8" s="145"/>
      <c r="AV8" s="145"/>
      <c r="AW8" s="145"/>
      <c r="AX8" s="145"/>
      <c r="AY8" s="145"/>
      <c r="AZ8" s="145"/>
      <c r="BA8" s="145"/>
      <c r="BB8" s="145"/>
      <c r="BD8" s="145"/>
      <c r="BE8" s="145"/>
      <c r="BF8" s="145"/>
    </row>
    <row r="9" spans="1:58" s="154" customFormat="1">
      <c r="A9" s="1"/>
      <c r="B9" s="144" t="s">
        <v>70</v>
      </c>
      <c r="C9" s="143"/>
      <c r="D9" s="143"/>
      <c r="E9" s="143"/>
      <c r="F9" s="147">
        <f>Staffing!H28</f>
        <v>7500</v>
      </c>
      <c r="G9" s="147">
        <f>Staffing!I28</f>
        <v>21250</v>
      </c>
      <c r="H9" s="147">
        <f>Staffing!J28</f>
        <v>21250</v>
      </c>
      <c r="I9" s="147">
        <f>Staffing!K28</f>
        <v>21250</v>
      </c>
      <c r="J9" s="147">
        <f>Staffing!L28</f>
        <v>27916.666666666668</v>
      </c>
      <c r="K9" s="147">
        <f>Staffing!M28</f>
        <v>37916.666666666664</v>
      </c>
      <c r="L9" s="147">
        <f>Staffing!N28</f>
        <v>37916.666666666664</v>
      </c>
      <c r="M9" s="147">
        <f>Staffing!O28</f>
        <v>37916.666666666664</v>
      </c>
      <c r="N9" s="147">
        <f>Staffing!P28</f>
        <v>37916.666666666664</v>
      </c>
      <c r="O9" s="147">
        <f>Staffing!Q28</f>
        <v>37916.666666666664</v>
      </c>
      <c r="P9" s="147">
        <f>Staffing!R28</f>
        <v>42083.333333333336</v>
      </c>
      <c r="Q9" s="145">
        <f>Staffing!S28</f>
        <v>42083.333333333336</v>
      </c>
      <c r="R9" s="147">
        <f>Staffing!T28</f>
        <v>42308.333333333336</v>
      </c>
      <c r="S9" s="147">
        <f>Staffing!U28</f>
        <v>42720.833333333336</v>
      </c>
      <c r="T9" s="147">
        <f>Staffing!V28</f>
        <v>42720.833333333336</v>
      </c>
      <c r="U9" s="147">
        <f>Staffing!W28</f>
        <v>48970.833333333336</v>
      </c>
      <c r="V9" s="147">
        <f>Staffing!X28</f>
        <v>49170.833333333336</v>
      </c>
      <c r="W9" s="147">
        <f>Staffing!Y28</f>
        <v>49470.833333333336</v>
      </c>
      <c r="X9" s="147">
        <f>Staffing!Z28</f>
        <v>56137.5</v>
      </c>
      <c r="Y9" s="147">
        <f>Staffing!AA28</f>
        <v>56137.5</v>
      </c>
      <c r="Z9" s="147">
        <f>Staffing!AB28</f>
        <v>56137.5</v>
      </c>
      <c r="AA9" s="147">
        <f>Staffing!AC28</f>
        <v>56137.5</v>
      </c>
      <c r="AB9" s="147">
        <f>Staffing!AD28</f>
        <v>56262.5</v>
      </c>
      <c r="AC9" s="147">
        <f>Staffing!AE28</f>
        <v>60429.166666666664</v>
      </c>
      <c r="AD9" s="147">
        <f>Staffing!AF28</f>
        <v>60429.166666666664</v>
      </c>
      <c r="AE9" s="147">
        <f>Staffing!AG28</f>
        <v>60429.166666666664</v>
      </c>
      <c r="AF9" s="147">
        <f>Staffing!AH28</f>
        <v>60429.166666666664</v>
      </c>
      <c r="AG9" s="147">
        <f>Staffing!AI28</f>
        <v>68116.666666666657</v>
      </c>
      <c r="AH9" s="147">
        <f>Staffing!AJ28</f>
        <v>75616.666666666657</v>
      </c>
      <c r="AI9" s="147">
        <f>Staffing!AK28</f>
        <v>75616.666666666657</v>
      </c>
      <c r="AJ9" s="147">
        <f>Staffing!AL28</f>
        <v>75816.666666666657</v>
      </c>
      <c r="AK9" s="147">
        <f>Staffing!AM28</f>
        <v>75816.666666666657</v>
      </c>
      <c r="AL9" s="147">
        <f>Staffing!AN28</f>
        <v>83316.666666666657</v>
      </c>
      <c r="AM9" s="147">
        <f>Staffing!AO28</f>
        <v>83316.666666666657</v>
      </c>
      <c r="AN9" s="147">
        <f>Staffing!AP28</f>
        <v>83316.666666666657</v>
      </c>
      <c r="AO9" s="147">
        <f>Staffing!AQ28</f>
        <v>83441.666666666657</v>
      </c>
      <c r="AQ9" s="145">
        <f>SUM(F9:H9)</f>
        <v>50000</v>
      </c>
      <c r="AR9" s="145">
        <f>SUM(I9:K9)</f>
        <v>87083.333333333343</v>
      </c>
      <c r="AS9" s="145">
        <f>SUM(L9:N9)</f>
        <v>113750</v>
      </c>
      <c r="AT9" s="145">
        <f>SUM(O9:Q9)</f>
        <v>122083.33333333334</v>
      </c>
      <c r="AU9" s="145">
        <f>SUM(R9:T9)</f>
        <v>127750</v>
      </c>
      <c r="AV9" s="145">
        <f>SUM(U9:W9)</f>
        <v>147612.5</v>
      </c>
      <c r="AW9" s="145">
        <f>SUM(X9:Z9)</f>
        <v>168412.5</v>
      </c>
      <c r="AX9" s="145">
        <f>SUM(AA9:AC9)</f>
        <v>172829.16666666666</v>
      </c>
      <c r="AY9" s="145">
        <f>SUM(AD9:AF9)</f>
        <v>181287.5</v>
      </c>
      <c r="AZ9" s="145">
        <f>SUM(AG9:AI9)</f>
        <v>219349.99999999997</v>
      </c>
      <c r="BA9" s="145">
        <f>SUM(AJ9:AL9)</f>
        <v>234949.99999999997</v>
      </c>
      <c r="BB9" s="145">
        <f>SUM(AM9:AO9)</f>
        <v>250074.99999999997</v>
      </c>
      <c r="BD9" s="145">
        <f>SUM(AQ9:AT9)</f>
        <v>372916.66666666669</v>
      </c>
      <c r="BE9" s="145">
        <f>SUM(AU9:AX9)</f>
        <v>616604.16666666663</v>
      </c>
      <c r="BF9" s="145">
        <f>SUM(AY9:BB9)</f>
        <v>885662.5</v>
      </c>
    </row>
    <row r="10" spans="1:58" s="154" customFormat="1">
      <c r="A10" s="1"/>
      <c r="B10" s="144" t="s">
        <v>69</v>
      </c>
      <c r="C10" s="143"/>
      <c r="D10" s="143"/>
      <c r="E10" s="143"/>
      <c r="F10" s="147">
        <f>Staffing!H29+Staffing!H30</f>
        <v>1398.75</v>
      </c>
      <c r="G10" s="147">
        <f>Staffing!I29+Staffing!I30</f>
        <v>3963.125</v>
      </c>
      <c r="H10" s="147">
        <f>Staffing!J29+Staffing!J30</f>
        <v>3963.125</v>
      </c>
      <c r="I10" s="147">
        <f>Staffing!K29+Staffing!K30</f>
        <v>3963.125</v>
      </c>
      <c r="J10" s="147">
        <f>Staffing!L29+Staffing!L30</f>
        <v>5206.4583333333339</v>
      </c>
      <c r="K10" s="147">
        <f>Staffing!M29+Staffing!M30</f>
        <v>7071.4583333333321</v>
      </c>
      <c r="L10" s="147">
        <f>Staffing!N29+Staffing!N30</f>
        <v>7071.4583333333321</v>
      </c>
      <c r="M10" s="147">
        <f>Staffing!O29+Staffing!O30</f>
        <v>7071.4583333333321</v>
      </c>
      <c r="N10" s="147">
        <f>Staffing!P29+Staffing!P30</f>
        <v>7071.4583333333321</v>
      </c>
      <c r="O10" s="147">
        <f>Staffing!Q29+Staffing!Q30</f>
        <v>7071.4583333333321</v>
      </c>
      <c r="P10" s="147">
        <f>Staffing!R29+Staffing!R30</f>
        <v>7848.5416666666679</v>
      </c>
      <c r="Q10" s="145">
        <f>Staffing!S29+Staffing!S30</f>
        <v>7848.5416666666679</v>
      </c>
      <c r="R10" s="147">
        <f>Staffing!T29+Staffing!T30</f>
        <v>7890.5041666666675</v>
      </c>
      <c r="S10" s="147">
        <f>Staffing!U29+Staffing!U30</f>
        <v>7967.4354166666672</v>
      </c>
      <c r="T10" s="147">
        <f>Staffing!V29+Staffing!V30</f>
        <v>7967.4354166666672</v>
      </c>
      <c r="U10" s="147">
        <f>Staffing!W29+Staffing!W30</f>
        <v>9133.0604166666672</v>
      </c>
      <c r="V10" s="147">
        <f>Staffing!X29+Staffing!X30</f>
        <v>9170.3604166666664</v>
      </c>
      <c r="W10" s="147">
        <f>Staffing!Y29+Staffing!Y30</f>
        <v>9226.3104166666672</v>
      </c>
      <c r="X10" s="147">
        <f>Staffing!Z29+Staffing!Z30</f>
        <v>10469.643749999999</v>
      </c>
      <c r="Y10" s="147">
        <f>Staffing!AA29+Staffing!AA30</f>
        <v>10469.643749999999</v>
      </c>
      <c r="Z10" s="147">
        <f>Staffing!AB29+Staffing!AB30</f>
        <v>10469.643749999999</v>
      </c>
      <c r="AA10" s="147">
        <f>Staffing!AC29+Staffing!AC30</f>
        <v>10469.643749999999</v>
      </c>
      <c r="AB10" s="147">
        <f>Staffing!AD29+Staffing!AD30</f>
        <v>10492.956249999999</v>
      </c>
      <c r="AC10" s="147">
        <f>Staffing!AE29+Staffing!AE30</f>
        <v>11270.039583333333</v>
      </c>
      <c r="AD10" s="147">
        <f>Staffing!AF29+Staffing!AF30</f>
        <v>11270.039583333333</v>
      </c>
      <c r="AE10" s="147">
        <f>Staffing!AG29+Staffing!AG30</f>
        <v>11270.039583333333</v>
      </c>
      <c r="AF10" s="147">
        <f>Staffing!AH29+Staffing!AH30</f>
        <v>11270.039583333333</v>
      </c>
      <c r="AG10" s="147">
        <f>Staffing!AI29+Staffing!AI30</f>
        <v>12703.758333333331</v>
      </c>
      <c r="AH10" s="147">
        <f>Staffing!AJ29+Staffing!AJ30</f>
        <v>14102.508333333331</v>
      </c>
      <c r="AI10" s="147">
        <f>Staffing!AK29+Staffing!AK30</f>
        <v>14102.508333333331</v>
      </c>
      <c r="AJ10" s="147">
        <f>Staffing!AL29+Staffing!AL30</f>
        <v>14139.808333333331</v>
      </c>
      <c r="AK10" s="147">
        <f>Staffing!AM29+Staffing!AM30</f>
        <v>14139.808333333331</v>
      </c>
      <c r="AL10" s="147">
        <f>Staffing!AN29+Staffing!AN30</f>
        <v>15538.558333333331</v>
      </c>
      <c r="AM10" s="147">
        <f>Staffing!AO29+Staffing!AO30</f>
        <v>15538.558333333331</v>
      </c>
      <c r="AN10" s="147">
        <f>Staffing!AP29+Staffing!AP30</f>
        <v>15538.558333333331</v>
      </c>
      <c r="AO10" s="147">
        <f>Staffing!AQ29+Staffing!AQ30</f>
        <v>15561.870833333331</v>
      </c>
      <c r="AQ10" s="145">
        <f>SUM(F10:H10)</f>
        <v>9325</v>
      </c>
      <c r="AR10" s="145">
        <f>SUM(I10:K10)</f>
        <v>16241.041666666666</v>
      </c>
      <c r="AS10" s="145">
        <f>SUM(L10:N10)</f>
        <v>21214.374999999996</v>
      </c>
      <c r="AT10" s="145">
        <f>SUM(O10:Q10)</f>
        <v>22768.541666666668</v>
      </c>
      <c r="AU10" s="145">
        <f>SUM(R10:T10)</f>
        <v>23825.375</v>
      </c>
      <c r="AV10" s="145">
        <f>SUM(U10:W10)</f>
        <v>27529.731250000001</v>
      </c>
      <c r="AW10" s="145">
        <f>SUM(X10:Z10)</f>
        <v>31408.931249999998</v>
      </c>
      <c r="AX10" s="145">
        <f>SUM(AA10:AC10)</f>
        <v>32232.63958333333</v>
      </c>
      <c r="AY10" s="145">
        <f>SUM(AD10:AF10)</f>
        <v>33810.118750000001</v>
      </c>
      <c r="AZ10" s="145">
        <f>SUM(AG10:AI10)</f>
        <v>40908.774999999994</v>
      </c>
      <c r="BA10" s="145">
        <f>SUM(AJ10:AL10)</f>
        <v>43818.174999999988</v>
      </c>
      <c r="BB10" s="145">
        <f>SUM(AM10:AO10)</f>
        <v>46638.987499999988</v>
      </c>
      <c r="BD10" s="145">
        <f>SUM(AQ10:AT10)</f>
        <v>69548.958333333328</v>
      </c>
      <c r="BE10" s="145">
        <f>SUM(AU10:AX10)</f>
        <v>114996.67708333331</v>
      </c>
      <c r="BF10" s="145">
        <f>SUM(AY10:BB10)</f>
        <v>165176.05624999997</v>
      </c>
    </row>
    <row r="11" spans="1:58" s="154" customFormat="1">
      <c r="A11" s="1"/>
      <c r="B11" s="59" t="s">
        <v>68</v>
      </c>
      <c r="D11" s="143"/>
      <c r="E11" s="143"/>
      <c r="F11" s="147">
        <f>'SaaS Revenue'!I39</f>
        <v>0</v>
      </c>
      <c r="G11" s="147">
        <f>'SaaS Revenue'!J39</f>
        <v>0</v>
      </c>
      <c r="H11" s="147">
        <f>'SaaS Revenue'!K39</f>
        <v>10000</v>
      </c>
      <c r="I11" s="147">
        <f>'SaaS Revenue'!L39</f>
        <v>0</v>
      </c>
      <c r="J11" s="147">
        <f>'SaaS Revenue'!M39</f>
        <v>10000</v>
      </c>
      <c r="K11" s="147">
        <f>'SaaS Revenue'!N39</f>
        <v>0</v>
      </c>
      <c r="L11" s="147">
        <f>'SaaS Revenue'!O39</f>
        <v>10000</v>
      </c>
      <c r="M11" s="147">
        <f>'SaaS Revenue'!P39</f>
        <v>0</v>
      </c>
      <c r="N11" s="147">
        <f>'SaaS Revenue'!Q39</f>
        <v>0</v>
      </c>
      <c r="O11" s="147">
        <f>'SaaS Revenue'!R39</f>
        <v>20000</v>
      </c>
      <c r="P11" s="147">
        <f>'SaaS Revenue'!S39</f>
        <v>20000</v>
      </c>
      <c r="Q11" s="147">
        <f>'SaaS Revenue'!T39</f>
        <v>0</v>
      </c>
      <c r="R11" s="147">
        <f>'SaaS Revenue'!U39</f>
        <v>20000</v>
      </c>
      <c r="S11" s="147">
        <f>'SaaS Revenue'!V39</f>
        <v>0</v>
      </c>
      <c r="T11" s="147">
        <f>'SaaS Revenue'!W39</f>
        <v>10000</v>
      </c>
      <c r="U11" s="147">
        <f>'SaaS Revenue'!X39</f>
        <v>20000</v>
      </c>
      <c r="V11" s="147">
        <f>'SaaS Revenue'!Y39</f>
        <v>10000</v>
      </c>
      <c r="W11" s="147">
        <f>'SaaS Revenue'!Z39</f>
        <v>20000</v>
      </c>
      <c r="X11" s="147">
        <f>'SaaS Revenue'!AA39</f>
        <v>20000</v>
      </c>
      <c r="Y11" s="147">
        <f>'SaaS Revenue'!AB39</f>
        <v>20000</v>
      </c>
      <c r="Z11" s="147">
        <f>'SaaS Revenue'!AC39</f>
        <v>30000</v>
      </c>
      <c r="AA11" s="147">
        <f>'SaaS Revenue'!AD39</f>
        <v>20000</v>
      </c>
      <c r="AB11" s="147">
        <f>'SaaS Revenue'!AE39</f>
        <v>30000</v>
      </c>
      <c r="AC11" s="147">
        <f>'SaaS Revenue'!AF39</f>
        <v>20000</v>
      </c>
      <c r="AD11" s="147">
        <f>'SaaS Revenue'!AG39</f>
        <v>30000</v>
      </c>
      <c r="AE11" s="147">
        <f>'SaaS Revenue'!AH39</f>
        <v>30000</v>
      </c>
      <c r="AF11" s="147">
        <f>'SaaS Revenue'!AI39</f>
        <v>40000</v>
      </c>
      <c r="AG11" s="147">
        <f>'SaaS Revenue'!AJ39</f>
        <v>30000</v>
      </c>
      <c r="AH11" s="147">
        <f>'SaaS Revenue'!AK39</f>
        <v>40000</v>
      </c>
      <c r="AI11" s="147">
        <f>'SaaS Revenue'!AL39</f>
        <v>30000</v>
      </c>
      <c r="AJ11" s="147">
        <f>'SaaS Revenue'!AM39</f>
        <v>30000</v>
      </c>
      <c r="AK11" s="147">
        <f>'SaaS Revenue'!AN39</f>
        <v>50000</v>
      </c>
      <c r="AL11" s="147">
        <f>'SaaS Revenue'!AO39</f>
        <v>40000</v>
      </c>
      <c r="AM11" s="147">
        <f>'SaaS Revenue'!AP39</f>
        <v>40000</v>
      </c>
      <c r="AN11" s="147">
        <f>'SaaS Revenue'!AQ39</f>
        <v>40000</v>
      </c>
      <c r="AO11" s="147">
        <f>'SaaS Revenue'!AR39</f>
        <v>50000</v>
      </c>
      <c r="AP11" s="147"/>
      <c r="AQ11" s="147">
        <f>'SaaS Revenue'!AT39</f>
        <v>10000</v>
      </c>
      <c r="AR11" s="147">
        <f>'SaaS Revenue'!AU39</f>
        <v>10000</v>
      </c>
      <c r="AS11" s="147">
        <f>'SaaS Revenue'!AV39</f>
        <v>10000</v>
      </c>
      <c r="AT11" s="147">
        <f>'SaaS Revenue'!AW39</f>
        <v>40000</v>
      </c>
      <c r="AU11" s="147">
        <f>'SaaS Revenue'!AX39</f>
        <v>30000</v>
      </c>
      <c r="AV11" s="147">
        <f>'SaaS Revenue'!AY39</f>
        <v>50000</v>
      </c>
      <c r="AW11" s="147">
        <f>'SaaS Revenue'!AZ39</f>
        <v>70000</v>
      </c>
      <c r="AX11" s="147">
        <f>'SaaS Revenue'!BA39</f>
        <v>70000</v>
      </c>
      <c r="AY11" s="147">
        <f>'SaaS Revenue'!BB39</f>
        <v>100000</v>
      </c>
      <c r="AZ11" s="147">
        <f>'SaaS Revenue'!BC39</f>
        <v>100000</v>
      </c>
      <c r="BA11" s="147">
        <f>'SaaS Revenue'!BD39</f>
        <v>120000</v>
      </c>
      <c r="BB11" s="147">
        <f>'SaaS Revenue'!BE39</f>
        <v>130000</v>
      </c>
      <c r="BC11" s="147"/>
      <c r="BD11" s="147">
        <f>'SaaS Revenue'!BG39</f>
        <v>70000</v>
      </c>
      <c r="BE11" s="147">
        <f>'SaaS Revenue'!BH39</f>
        <v>220000</v>
      </c>
      <c r="BF11" s="147">
        <f>'SaaS Revenue'!BI39</f>
        <v>450000</v>
      </c>
    </row>
    <row r="12" spans="1:58" s="154" customFormat="1" ht="6" customHeight="1">
      <c r="A12" s="1"/>
      <c r="B12" s="144"/>
      <c r="C12" s="143"/>
      <c r="D12" s="143"/>
      <c r="E12" s="143"/>
      <c r="F12" s="142"/>
      <c r="G12" s="142"/>
      <c r="H12" s="142"/>
      <c r="I12" s="142"/>
      <c r="J12" s="142"/>
      <c r="K12" s="142"/>
      <c r="L12" s="142"/>
      <c r="M12" s="142"/>
      <c r="N12" s="142"/>
      <c r="O12" s="142"/>
      <c r="P12" s="142"/>
      <c r="Q12" s="141"/>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Q12" s="141"/>
      <c r="AR12" s="141"/>
      <c r="AS12" s="141"/>
      <c r="AT12" s="141"/>
      <c r="AU12" s="141"/>
      <c r="AV12" s="141"/>
      <c r="AW12" s="141"/>
      <c r="AX12" s="141"/>
      <c r="AY12" s="141"/>
      <c r="AZ12" s="141"/>
      <c r="BA12" s="141"/>
      <c r="BB12" s="141"/>
      <c r="BD12" s="141"/>
      <c r="BE12" s="141"/>
      <c r="BF12" s="141"/>
    </row>
    <row r="13" spans="1:58">
      <c r="B13" s="140" t="str">
        <f>"TOTAL "&amp;B8</f>
        <v>TOTAL PAYROLL</v>
      </c>
      <c r="C13" s="139"/>
      <c r="D13" s="139"/>
      <c r="E13" s="139"/>
      <c r="F13" s="138">
        <f t="shared" ref="F13:AN13" si="0">SUM(F9:F12)</f>
        <v>8898.75</v>
      </c>
      <c r="G13" s="138">
        <f t="shared" si="0"/>
        <v>25213.125</v>
      </c>
      <c r="H13" s="138">
        <f t="shared" si="0"/>
        <v>35213.125</v>
      </c>
      <c r="I13" s="138">
        <f t="shared" si="0"/>
        <v>25213.125</v>
      </c>
      <c r="J13" s="138">
        <f t="shared" si="0"/>
        <v>43123.125</v>
      </c>
      <c r="K13" s="138">
        <f t="shared" si="0"/>
        <v>44988.125</v>
      </c>
      <c r="L13" s="138">
        <f t="shared" si="0"/>
        <v>54988.125</v>
      </c>
      <c r="M13" s="138">
        <f t="shared" si="0"/>
        <v>44988.125</v>
      </c>
      <c r="N13" s="138">
        <f t="shared" si="0"/>
        <v>44988.125</v>
      </c>
      <c r="O13" s="138">
        <f t="shared" si="0"/>
        <v>64988.125</v>
      </c>
      <c r="P13" s="138">
        <f t="shared" si="0"/>
        <v>69931.875</v>
      </c>
      <c r="Q13" s="138">
        <f t="shared" si="0"/>
        <v>49931.875</v>
      </c>
      <c r="R13" s="138">
        <f t="shared" si="0"/>
        <v>70198.837499999994</v>
      </c>
      <c r="S13" s="138">
        <f t="shared" si="0"/>
        <v>50688.268750000003</v>
      </c>
      <c r="T13" s="138">
        <f t="shared" si="0"/>
        <v>60688.268750000003</v>
      </c>
      <c r="U13" s="138">
        <f t="shared" si="0"/>
        <v>78103.893750000003</v>
      </c>
      <c r="V13" s="138">
        <f t="shared" si="0"/>
        <v>68341.193750000006</v>
      </c>
      <c r="W13" s="138">
        <f t="shared" si="0"/>
        <v>78697.143750000003</v>
      </c>
      <c r="X13" s="138">
        <f t="shared" si="0"/>
        <v>86607.143750000003</v>
      </c>
      <c r="Y13" s="138">
        <f t="shared" si="0"/>
        <v>86607.143750000003</v>
      </c>
      <c r="Z13" s="138">
        <f t="shared" si="0"/>
        <v>96607.143750000003</v>
      </c>
      <c r="AA13" s="138">
        <f t="shared" si="0"/>
        <v>86607.143750000003</v>
      </c>
      <c r="AB13" s="138">
        <f t="shared" si="0"/>
        <v>96755.456250000003</v>
      </c>
      <c r="AC13" s="138">
        <f t="shared" si="0"/>
        <v>91699.206250000003</v>
      </c>
      <c r="AD13" s="138">
        <f t="shared" si="0"/>
        <v>101699.20625</v>
      </c>
      <c r="AE13" s="138">
        <f t="shared" si="0"/>
        <v>101699.20625</v>
      </c>
      <c r="AF13" s="138">
        <f t="shared" si="0"/>
        <v>111699.20625</v>
      </c>
      <c r="AG13" s="138">
        <f t="shared" si="0"/>
        <v>110820.42499999999</v>
      </c>
      <c r="AH13" s="138">
        <f t="shared" si="0"/>
        <v>129719.17499999999</v>
      </c>
      <c r="AI13" s="138">
        <f t="shared" si="0"/>
        <v>119719.17499999999</v>
      </c>
      <c r="AJ13" s="138">
        <f t="shared" si="0"/>
        <v>119956.47499999999</v>
      </c>
      <c r="AK13" s="138">
        <f t="shared" si="0"/>
        <v>139956.47499999998</v>
      </c>
      <c r="AL13" s="138">
        <f t="shared" si="0"/>
        <v>138855.22499999998</v>
      </c>
      <c r="AM13" s="138">
        <f t="shared" si="0"/>
        <v>138855.22499999998</v>
      </c>
      <c r="AN13" s="138">
        <f t="shared" si="0"/>
        <v>138855.22499999998</v>
      </c>
      <c r="AO13" s="138">
        <f>SUM(AO9:AO12)</f>
        <v>149003.53749999998</v>
      </c>
      <c r="AQ13" s="138">
        <f t="shared" ref="AQ13:BB13" si="1">SUM(AQ9:AQ12)</f>
        <v>69325</v>
      </c>
      <c r="AR13" s="138">
        <f t="shared" si="1"/>
        <v>113324.37500000001</v>
      </c>
      <c r="AS13" s="138">
        <f t="shared" si="1"/>
        <v>144964.375</v>
      </c>
      <c r="AT13" s="138">
        <f t="shared" si="1"/>
        <v>184851.875</v>
      </c>
      <c r="AU13" s="138">
        <f t="shared" si="1"/>
        <v>181575.375</v>
      </c>
      <c r="AV13" s="138">
        <f t="shared" si="1"/>
        <v>225142.23125000001</v>
      </c>
      <c r="AW13" s="138">
        <f t="shared" si="1"/>
        <v>269821.43125000002</v>
      </c>
      <c r="AX13" s="138">
        <f t="shared" si="1"/>
        <v>275061.80625000002</v>
      </c>
      <c r="AY13" s="138">
        <f t="shared" si="1"/>
        <v>315097.61875000002</v>
      </c>
      <c r="AZ13" s="138">
        <f t="shared" si="1"/>
        <v>360258.77499999997</v>
      </c>
      <c r="BA13" s="138">
        <f t="shared" si="1"/>
        <v>398768.17499999993</v>
      </c>
      <c r="BB13" s="138">
        <f t="shared" si="1"/>
        <v>426713.98749999993</v>
      </c>
      <c r="BD13" s="138">
        <f>SUM(AQ13:AT13)</f>
        <v>512465.625</v>
      </c>
      <c r="BE13" s="138">
        <f>SUM(AU13:AX13)</f>
        <v>951600.84375000012</v>
      </c>
      <c r="BF13" s="138">
        <f>SUM(AY13:BB13)</f>
        <v>1500838.5562499999</v>
      </c>
    </row>
    <row r="14" spans="1:58">
      <c r="C14" s="143"/>
      <c r="D14" s="143"/>
      <c r="E14" s="143"/>
      <c r="F14" s="147"/>
      <c r="G14" s="147"/>
      <c r="H14" s="147"/>
      <c r="I14" s="147"/>
      <c r="J14" s="147"/>
      <c r="K14" s="147"/>
      <c r="L14" s="147"/>
      <c r="M14" s="147"/>
      <c r="N14" s="147"/>
      <c r="O14" s="147"/>
      <c r="P14" s="147"/>
      <c r="Q14" s="145"/>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Q14" s="145"/>
      <c r="AR14" s="145"/>
      <c r="AS14" s="145"/>
      <c r="AT14" s="145"/>
      <c r="AU14" s="145"/>
      <c r="AV14" s="145"/>
      <c r="AW14" s="145"/>
      <c r="AX14" s="145"/>
      <c r="AY14" s="145"/>
      <c r="AZ14" s="145"/>
      <c r="BA14" s="145"/>
      <c r="BB14" s="145"/>
      <c r="BD14" s="145"/>
      <c r="BE14" s="145"/>
      <c r="BF14" s="145"/>
    </row>
    <row r="15" spans="1:58">
      <c r="B15" s="4" t="s">
        <v>67</v>
      </c>
      <c r="C15" s="143"/>
      <c r="D15" s="143"/>
      <c r="E15" s="143"/>
      <c r="F15" s="147"/>
      <c r="G15" s="147"/>
      <c r="H15" s="147"/>
      <c r="I15" s="147"/>
      <c r="J15" s="147"/>
      <c r="K15" s="147"/>
      <c r="L15" s="147"/>
      <c r="M15" s="147"/>
      <c r="N15" s="147"/>
      <c r="O15" s="147"/>
      <c r="P15" s="147"/>
      <c r="Q15" s="145"/>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Q15" s="145"/>
      <c r="AR15" s="145"/>
      <c r="AS15" s="145"/>
      <c r="AT15" s="145"/>
      <c r="AU15" s="145"/>
      <c r="AV15" s="145"/>
      <c r="AW15" s="145"/>
      <c r="AX15" s="145"/>
      <c r="AY15" s="145"/>
      <c r="AZ15" s="145"/>
      <c r="BA15" s="145"/>
      <c r="BB15" s="145"/>
      <c r="BD15" s="145"/>
      <c r="BE15" s="145"/>
      <c r="BF15" s="145"/>
    </row>
    <row r="16" spans="1:58">
      <c r="B16" s="146" t="s">
        <v>66</v>
      </c>
      <c r="C16" s="143"/>
      <c r="D16" s="153">
        <v>0</v>
      </c>
      <c r="E16" s="150" t="s">
        <v>55</v>
      </c>
      <c r="F16" s="147">
        <f t="shared" ref="F16:AO16" si="2">$D16</f>
        <v>0</v>
      </c>
      <c r="G16" s="147">
        <f t="shared" si="2"/>
        <v>0</v>
      </c>
      <c r="H16" s="147">
        <f t="shared" si="2"/>
        <v>0</v>
      </c>
      <c r="I16" s="147">
        <f t="shared" si="2"/>
        <v>0</v>
      </c>
      <c r="J16" s="147">
        <f t="shared" si="2"/>
        <v>0</v>
      </c>
      <c r="K16" s="147">
        <f t="shared" si="2"/>
        <v>0</v>
      </c>
      <c r="L16" s="147">
        <f t="shared" si="2"/>
        <v>0</v>
      </c>
      <c r="M16" s="147">
        <f t="shared" si="2"/>
        <v>0</v>
      </c>
      <c r="N16" s="147">
        <f t="shared" si="2"/>
        <v>0</v>
      </c>
      <c r="O16" s="147">
        <f t="shared" si="2"/>
        <v>0</v>
      </c>
      <c r="P16" s="147">
        <f t="shared" si="2"/>
        <v>0</v>
      </c>
      <c r="Q16" s="145">
        <f t="shared" si="2"/>
        <v>0</v>
      </c>
      <c r="R16" s="147">
        <f t="shared" si="2"/>
        <v>0</v>
      </c>
      <c r="S16" s="147">
        <f t="shared" si="2"/>
        <v>0</v>
      </c>
      <c r="T16" s="147">
        <f t="shared" si="2"/>
        <v>0</v>
      </c>
      <c r="U16" s="147">
        <f t="shared" si="2"/>
        <v>0</v>
      </c>
      <c r="V16" s="147">
        <f t="shared" si="2"/>
        <v>0</v>
      </c>
      <c r="W16" s="147">
        <f t="shared" si="2"/>
        <v>0</v>
      </c>
      <c r="X16" s="147">
        <f t="shared" si="2"/>
        <v>0</v>
      </c>
      <c r="Y16" s="147">
        <f t="shared" si="2"/>
        <v>0</v>
      </c>
      <c r="Z16" s="147">
        <f t="shared" si="2"/>
        <v>0</v>
      </c>
      <c r="AA16" s="147">
        <f t="shared" si="2"/>
        <v>0</v>
      </c>
      <c r="AB16" s="147">
        <f t="shared" si="2"/>
        <v>0</v>
      </c>
      <c r="AC16" s="147">
        <f t="shared" si="2"/>
        <v>0</v>
      </c>
      <c r="AD16" s="147">
        <f t="shared" si="2"/>
        <v>0</v>
      </c>
      <c r="AE16" s="147">
        <f t="shared" si="2"/>
        <v>0</v>
      </c>
      <c r="AF16" s="147">
        <f t="shared" si="2"/>
        <v>0</v>
      </c>
      <c r="AG16" s="147">
        <f t="shared" si="2"/>
        <v>0</v>
      </c>
      <c r="AH16" s="147">
        <f t="shared" si="2"/>
        <v>0</v>
      </c>
      <c r="AI16" s="147">
        <f t="shared" si="2"/>
        <v>0</v>
      </c>
      <c r="AJ16" s="147">
        <f t="shared" si="2"/>
        <v>0</v>
      </c>
      <c r="AK16" s="147">
        <f t="shared" si="2"/>
        <v>0</v>
      </c>
      <c r="AL16" s="147">
        <f t="shared" si="2"/>
        <v>0</v>
      </c>
      <c r="AM16" s="147">
        <f t="shared" si="2"/>
        <v>0</v>
      </c>
      <c r="AN16" s="147">
        <f t="shared" si="2"/>
        <v>0</v>
      </c>
      <c r="AO16" s="147">
        <f t="shared" si="2"/>
        <v>0</v>
      </c>
      <c r="AQ16" s="145">
        <f>SUM(F16:H16)</f>
        <v>0</v>
      </c>
      <c r="AR16" s="145">
        <f>SUM(I16:K16)</f>
        <v>0</v>
      </c>
      <c r="AS16" s="145">
        <f>SUM(L16:N16)</f>
        <v>0</v>
      </c>
      <c r="AT16" s="145">
        <f>SUM(O16:Q16)</f>
        <v>0</v>
      </c>
      <c r="AU16" s="145">
        <f>SUM(R16:T16)</f>
        <v>0</v>
      </c>
      <c r="AV16" s="145">
        <f>SUM(U16:W16)</f>
        <v>0</v>
      </c>
      <c r="AW16" s="145">
        <f>SUM(X16:Z16)</f>
        <v>0</v>
      </c>
      <c r="AX16" s="145">
        <f>SUM(AA16:AC16)</f>
        <v>0</v>
      </c>
      <c r="AY16" s="145">
        <f>SUM(AD16:AF16)</f>
        <v>0</v>
      </c>
      <c r="AZ16" s="145">
        <f>SUM(AG16:AI16)</f>
        <v>0</v>
      </c>
      <c r="BA16" s="145">
        <f>SUM(AJ16:AL16)</f>
        <v>0</v>
      </c>
      <c r="BB16" s="145">
        <f>SUM(AM16:AO16)</f>
        <v>0</v>
      </c>
      <c r="BD16" s="145">
        <f>SUM(AQ16:AT16)</f>
        <v>0</v>
      </c>
      <c r="BE16" s="145">
        <f>SUM(AU16:AX16)</f>
        <v>0</v>
      </c>
      <c r="BF16" s="145">
        <f>SUM(AY16:BB16)</f>
        <v>0</v>
      </c>
    </row>
    <row r="17" spans="2:58">
      <c r="B17" s="146" t="s">
        <v>56</v>
      </c>
      <c r="C17" s="143"/>
      <c r="D17" s="143"/>
      <c r="E17" s="143"/>
      <c r="F17" s="142">
        <v>0</v>
      </c>
      <c r="G17" s="142">
        <v>0</v>
      </c>
      <c r="H17" s="142">
        <v>0</v>
      </c>
      <c r="I17" s="142">
        <v>0</v>
      </c>
      <c r="J17" s="142">
        <v>0</v>
      </c>
      <c r="K17" s="142">
        <v>0</v>
      </c>
      <c r="L17" s="142">
        <v>0</v>
      </c>
      <c r="M17" s="142">
        <v>0</v>
      </c>
      <c r="N17" s="142">
        <v>0</v>
      </c>
      <c r="O17" s="142">
        <v>0</v>
      </c>
      <c r="P17" s="142">
        <v>0</v>
      </c>
      <c r="Q17" s="141">
        <v>0</v>
      </c>
      <c r="R17" s="142">
        <v>0</v>
      </c>
      <c r="S17" s="142">
        <v>0</v>
      </c>
      <c r="T17" s="142">
        <v>0</v>
      </c>
      <c r="U17" s="142">
        <v>0</v>
      </c>
      <c r="V17" s="142">
        <v>0</v>
      </c>
      <c r="W17" s="142">
        <v>0</v>
      </c>
      <c r="X17" s="142">
        <v>0</v>
      </c>
      <c r="Y17" s="142">
        <v>0</v>
      </c>
      <c r="Z17" s="142">
        <v>0</v>
      </c>
      <c r="AA17" s="142">
        <v>0</v>
      </c>
      <c r="AB17" s="142">
        <v>0</v>
      </c>
      <c r="AC17" s="142">
        <v>0</v>
      </c>
      <c r="AD17" s="142">
        <v>0</v>
      </c>
      <c r="AE17" s="142">
        <v>0</v>
      </c>
      <c r="AF17" s="142">
        <v>0</v>
      </c>
      <c r="AG17" s="142">
        <v>0</v>
      </c>
      <c r="AH17" s="142">
        <v>0</v>
      </c>
      <c r="AI17" s="142">
        <v>0</v>
      </c>
      <c r="AJ17" s="142">
        <v>0</v>
      </c>
      <c r="AK17" s="142">
        <v>0</v>
      </c>
      <c r="AL17" s="142">
        <v>0</v>
      </c>
      <c r="AM17" s="142">
        <v>0</v>
      </c>
      <c r="AN17" s="142">
        <v>0</v>
      </c>
      <c r="AO17" s="142">
        <v>0</v>
      </c>
      <c r="AQ17" s="145">
        <f>SUM(F17:H17)</f>
        <v>0</v>
      </c>
      <c r="AR17" s="145">
        <f>SUM(I17:K17)</f>
        <v>0</v>
      </c>
      <c r="AS17" s="145">
        <f>SUM(L17:N17)</f>
        <v>0</v>
      </c>
      <c r="AT17" s="145">
        <f>SUM(O17:Q17)</f>
        <v>0</v>
      </c>
      <c r="AU17" s="145">
        <f>SUM(R17:T17)</f>
        <v>0</v>
      </c>
      <c r="AV17" s="145">
        <f>SUM(U17:W17)</f>
        <v>0</v>
      </c>
      <c r="AW17" s="145">
        <f>SUM(X17:Z17)</f>
        <v>0</v>
      </c>
      <c r="AX17" s="145">
        <f>SUM(AA17:AC17)</f>
        <v>0</v>
      </c>
      <c r="AY17" s="145">
        <f>SUM(AD17:AF17)</f>
        <v>0</v>
      </c>
      <c r="AZ17" s="145">
        <f>SUM(AG17:AI17)</f>
        <v>0</v>
      </c>
      <c r="BA17" s="145">
        <f>SUM(AJ17:AL17)</f>
        <v>0</v>
      </c>
      <c r="BB17" s="145">
        <f>SUM(AM17:AO17)</f>
        <v>0</v>
      </c>
      <c r="BD17" s="145">
        <f>SUM(AQ17:AT17)</f>
        <v>0</v>
      </c>
      <c r="BE17" s="145">
        <f>SUM(AU17:AX17)</f>
        <v>0</v>
      </c>
      <c r="BF17" s="145">
        <f>SUM(AY17:BB17)</f>
        <v>0</v>
      </c>
    </row>
    <row r="18" spans="2:58" ht="6" customHeight="1">
      <c r="B18" s="144"/>
      <c r="C18" s="143"/>
      <c r="D18" s="143"/>
      <c r="E18" s="143"/>
      <c r="F18" s="142"/>
      <c r="G18" s="142"/>
      <c r="H18" s="142"/>
      <c r="I18" s="142"/>
      <c r="J18" s="142"/>
      <c r="K18" s="142"/>
      <c r="L18" s="142"/>
      <c r="M18" s="142"/>
      <c r="N18" s="142"/>
      <c r="O18" s="142"/>
      <c r="P18" s="142"/>
      <c r="Q18" s="141"/>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Q18" s="141"/>
      <c r="AR18" s="141"/>
      <c r="AS18" s="141"/>
      <c r="AT18" s="141"/>
      <c r="AU18" s="141"/>
      <c r="AV18" s="141"/>
      <c r="AW18" s="141"/>
      <c r="AX18" s="141"/>
      <c r="AY18" s="141"/>
      <c r="AZ18" s="141"/>
      <c r="BA18" s="141"/>
      <c r="BB18" s="141"/>
      <c r="BD18" s="141"/>
      <c r="BE18" s="141"/>
      <c r="BF18" s="141"/>
    </row>
    <row r="19" spans="2:58">
      <c r="B19" s="140" t="str">
        <f>"TOTAL "&amp;B15</f>
        <v>TOTAL CONTRACTORS</v>
      </c>
      <c r="C19" s="139"/>
      <c r="D19" s="139"/>
      <c r="E19" s="139"/>
      <c r="F19" s="138">
        <f t="shared" ref="F19:AO19" si="3">SUM(F16:F18)</f>
        <v>0</v>
      </c>
      <c r="G19" s="138">
        <f t="shared" si="3"/>
        <v>0</v>
      </c>
      <c r="H19" s="138">
        <f t="shared" si="3"/>
        <v>0</v>
      </c>
      <c r="I19" s="138">
        <f t="shared" si="3"/>
        <v>0</v>
      </c>
      <c r="J19" s="138">
        <f t="shared" si="3"/>
        <v>0</v>
      </c>
      <c r="K19" s="138">
        <f t="shared" si="3"/>
        <v>0</v>
      </c>
      <c r="L19" s="138">
        <f t="shared" si="3"/>
        <v>0</v>
      </c>
      <c r="M19" s="138">
        <f t="shared" si="3"/>
        <v>0</v>
      </c>
      <c r="N19" s="138">
        <f t="shared" si="3"/>
        <v>0</v>
      </c>
      <c r="O19" s="138">
        <f t="shared" si="3"/>
        <v>0</v>
      </c>
      <c r="P19" s="138">
        <f t="shared" si="3"/>
        <v>0</v>
      </c>
      <c r="Q19" s="138">
        <f t="shared" si="3"/>
        <v>0</v>
      </c>
      <c r="R19" s="138">
        <f t="shared" si="3"/>
        <v>0</v>
      </c>
      <c r="S19" s="138">
        <f t="shared" si="3"/>
        <v>0</v>
      </c>
      <c r="T19" s="138">
        <f t="shared" si="3"/>
        <v>0</v>
      </c>
      <c r="U19" s="138">
        <f t="shared" si="3"/>
        <v>0</v>
      </c>
      <c r="V19" s="138">
        <f t="shared" si="3"/>
        <v>0</v>
      </c>
      <c r="W19" s="138">
        <f t="shared" si="3"/>
        <v>0</v>
      </c>
      <c r="X19" s="138">
        <f t="shared" si="3"/>
        <v>0</v>
      </c>
      <c r="Y19" s="138">
        <f t="shared" si="3"/>
        <v>0</v>
      </c>
      <c r="Z19" s="138">
        <f t="shared" si="3"/>
        <v>0</v>
      </c>
      <c r="AA19" s="138">
        <f t="shared" si="3"/>
        <v>0</v>
      </c>
      <c r="AB19" s="138">
        <f t="shared" si="3"/>
        <v>0</v>
      </c>
      <c r="AC19" s="138">
        <f t="shared" si="3"/>
        <v>0</v>
      </c>
      <c r="AD19" s="138">
        <f t="shared" si="3"/>
        <v>0</v>
      </c>
      <c r="AE19" s="138">
        <f t="shared" si="3"/>
        <v>0</v>
      </c>
      <c r="AF19" s="138">
        <f t="shared" si="3"/>
        <v>0</v>
      </c>
      <c r="AG19" s="138">
        <f t="shared" si="3"/>
        <v>0</v>
      </c>
      <c r="AH19" s="138">
        <f t="shared" si="3"/>
        <v>0</v>
      </c>
      <c r="AI19" s="138">
        <f t="shared" si="3"/>
        <v>0</v>
      </c>
      <c r="AJ19" s="138">
        <f t="shared" si="3"/>
        <v>0</v>
      </c>
      <c r="AK19" s="138">
        <f t="shared" si="3"/>
        <v>0</v>
      </c>
      <c r="AL19" s="138">
        <f t="shared" si="3"/>
        <v>0</v>
      </c>
      <c r="AM19" s="138">
        <f t="shared" si="3"/>
        <v>0</v>
      </c>
      <c r="AN19" s="138">
        <f t="shared" si="3"/>
        <v>0</v>
      </c>
      <c r="AO19" s="138">
        <f t="shared" si="3"/>
        <v>0</v>
      </c>
      <c r="AQ19" s="138">
        <f t="shared" ref="AQ19:BB19" si="4">SUM(AQ16:AQ18)</f>
        <v>0</v>
      </c>
      <c r="AR19" s="138">
        <f t="shared" si="4"/>
        <v>0</v>
      </c>
      <c r="AS19" s="138">
        <f t="shared" si="4"/>
        <v>0</v>
      </c>
      <c r="AT19" s="138">
        <f t="shared" si="4"/>
        <v>0</v>
      </c>
      <c r="AU19" s="138">
        <f t="shared" si="4"/>
        <v>0</v>
      </c>
      <c r="AV19" s="138">
        <f t="shared" si="4"/>
        <v>0</v>
      </c>
      <c r="AW19" s="138">
        <f t="shared" si="4"/>
        <v>0</v>
      </c>
      <c r="AX19" s="138">
        <f t="shared" si="4"/>
        <v>0</v>
      </c>
      <c r="AY19" s="138">
        <f t="shared" si="4"/>
        <v>0</v>
      </c>
      <c r="AZ19" s="138">
        <f t="shared" si="4"/>
        <v>0</v>
      </c>
      <c r="BA19" s="138">
        <f t="shared" si="4"/>
        <v>0</v>
      </c>
      <c r="BB19" s="138">
        <f t="shared" si="4"/>
        <v>0</v>
      </c>
      <c r="BD19" s="138">
        <f>SUM(AQ19:AT19)</f>
        <v>0</v>
      </c>
      <c r="BE19" s="138">
        <f>SUM(AU19:AX19)</f>
        <v>0</v>
      </c>
      <c r="BF19" s="138">
        <f>SUM(AY19:BB19)</f>
        <v>0</v>
      </c>
    </row>
    <row r="20" spans="2:58">
      <c r="Q20" s="149"/>
      <c r="AQ20" s="149"/>
      <c r="AR20" s="149"/>
      <c r="AS20" s="149"/>
      <c r="AT20" s="149"/>
      <c r="AU20" s="149"/>
      <c r="AV20" s="149"/>
      <c r="AW20" s="149"/>
      <c r="AX20" s="149"/>
      <c r="AY20" s="149"/>
      <c r="AZ20" s="149"/>
      <c r="BA20" s="149"/>
      <c r="BB20" s="149"/>
      <c r="BD20" s="149"/>
      <c r="BE20" s="149"/>
      <c r="BF20" s="149"/>
    </row>
    <row r="21" spans="2:58">
      <c r="B21" s="4" t="s">
        <v>65</v>
      </c>
      <c r="C21" s="143"/>
      <c r="D21" s="143"/>
      <c r="E21" s="143"/>
      <c r="F21" s="147"/>
      <c r="G21" s="147"/>
      <c r="H21" s="147"/>
      <c r="I21" s="147"/>
      <c r="J21" s="147"/>
      <c r="K21" s="147"/>
      <c r="L21" s="147"/>
      <c r="M21" s="147"/>
      <c r="N21" s="147"/>
      <c r="O21" s="147"/>
      <c r="P21" s="147"/>
      <c r="Q21" s="145"/>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Q21" s="145"/>
      <c r="AR21" s="145"/>
      <c r="AS21" s="145"/>
      <c r="AT21" s="145"/>
      <c r="AU21" s="145"/>
      <c r="AV21" s="145"/>
      <c r="AW21" s="145"/>
      <c r="AX21" s="145"/>
      <c r="AY21" s="145"/>
      <c r="AZ21" s="145"/>
      <c r="BA21" s="145"/>
      <c r="BB21" s="145"/>
      <c r="BD21" s="145"/>
      <c r="BE21" s="145"/>
      <c r="BF21" s="145"/>
    </row>
    <row r="22" spans="2:58">
      <c r="B22" s="146" t="s">
        <v>64</v>
      </c>
      <c r="C22" s="143"/>
      <c r="D22" s="153">
        <v>300</v>
      </c>
      <c r="E22" s="150" t="s">
        <v>57</v>
      </c>
      <c r="F22" s="147">
        <f t="shared" ref="F22:AO22" si="5">$D22*F6</f>
        <v>300</v>
      </c>
      <c r="G22" s="147">
        <f t="shared" si="5"/>
        <v>900</v>
      </c>
      <c r="H22" s="147">
        <f t="shared" si="5"/>
        <v>900</v>
      </c>
      <c r="I22" s="147">
        <f t="shared" si="5"/>
        <v>900</v>
      </c>
      <c r="J22" s="147">
        <f t="shared" si="5"/>
        <v>1200</v>
      </c>
      <c r="K22" s="147">
        <f t="shared" si="5"/>
        <v>1500</v>
      </c>
      <c r="L22" s="147">
        <f t="shared" si="5"/>
        <v>1500</v>
      </c>
      <c r="M22" s="147">
        <f t="shared" si="5"/>
        <v>1500</v>
      </c>
      <c r="N22" s="147">
        <f t="shared" si="5"/>
        <v>1500</v>
      </c>
      <c r="O22" s="147">
        <f t="shared" si="5"/>
        <v>1500</v>
      </c>
      <c r="P22" s="147">
        <f t="shared" si="5"/>
        <v>1800</v>
      </c>
      <c r="Q22" s="145">
        <f t="shared" si="5"/>
        <v>1800</v>
      </c>
      <c r="R22" s="147">
        <f t="shared" si="5"/>
        <v>1800</v>
      </c>
      <c r="S22" s="147">
        <f t="shared" si="5"/>
        <v>1800</v>
      </c>
      <c r="T22" s="147">
        <f t="shared" si="5"/>
        <v>1800</v>
      </c>
      <c r="U22" s="147">
        <f t="shared" si="5"/>
        <v>2100</v>
      </c>
      <c r="V22" s="147">
        <f t="shared" si="5"/>
        <v>2100</v>
      </c>
      <c r="W22" s="147">
        <f t="shared" si="5"/>
        <v>2100</v>
      </c>
      <c r="X22" s="147">
        <f t="shared" si="5"/>
        <v>2400</v>
      </c>
      <c r="Y22" s="147">
        <f t="shared" si="5"/>
        <v>2400</v>
      </c>
      <c r="Z22" s="147">
        <f t="shared" si="5"/>
        <v>2400</v>
      </c>
      <c r="AA22" s="147">
        <f t="shared" si="5"/>
        <v>2400</v>
      </c>
      <c r="AB22" s="147">
        <f t="shared" si="5"/>
        <v>2400</v>
      </c>
      <c r="AC22" s="147">
        <f t="shared" si="5"/>
        <v>2700</v>
      </c>
      <c r="AD22" s="147">
        <f t="shared" si="5"/>
        <v>2700</v>
      </c>
      <c r="AE22" s="147">
        <f t="shared" si="5"/>
        <v>2700</v>
      </c>
      <c r="AF22" s="147">
        <f t="shared" si="5"/>
        <v>2700</v>
      </c>
      <c r="AG22" s="147">
        <f t="shared" si="5"/>
        <v>3000</v>
      </c>
      <c r="AH22" s="147">
        <f t="shared" si="5"/>
        <v>3300</v>
      </c>
      <c r="AI22" s="147">
        <f t="shared" si="5"/>
        <v>3300</v>
      </c>
      <c r="AJ22" s="147">
        <f t="shared" si="5"/>
        <v>3300</v>
      </c>
      <c r="AK22" s="147">
        <f t="shared" si="5"/>
        <v>3300</v>
      </c>
      <c r="AL22" s="147">
        <f t="shared" si="5"/>
        <v>3600</v>
      </c>
      <c r="AM22" s="147">
        <f t="shared" si="5"/>
        <v>3600</v>
      </c>
      <c r="AN22" s="147">
        <f t="shared" si="5"/>
        <v>3600</v>
      </c>
      <c r="AO22" s="147">
        <f t="shared" si="5"/>
        <v>3600</v>
      </c>
      <c r="AQ22" s="145">
        <f>SUM(F22:H22)</f>
        <v>2100</v>
      </c>
      <c r="AR22" s="145">
        <f>SUM(I22:K22)</f>
        <v>3600</v>
      </c>
      <c r="AS22" s="145">
        <f>SUM(L22:N22)</f>
        <v>4500</v>
      </c>
      <c r="AT22" s="145">
        <f>SUM(O22:Q22)</f>
        <v>5100</v>
      </c>
      <c r="AU22" s="145">
        <f>SUM(R22:T22)</f>
        <v>5400</v>
      </c>
      <c r="AV22" s="145">
        <f>SUM(U22:W22)</f>
        <v>6300</v>
      </c>
      <c r="AW22" s="145">
        <f>SUM(X22:Z22)</f>
        <v>7200</v>
      </c>
      <c r="AX22" s="145">
        <f>SUM(AA22:AC22)</f>
        <v>7500</v>
      </c>
      <c r="AY22" s="145">
        <f>SUM(AD22:AF22)</f>
        <v>8100</v>
      </c>
      <c r="AZ22" s="145">
        <f>SUM(AG22:AI22)</f>
        <v>9600</v>
      </c>
      <c r="BA22" s="145">
        <f>SUM(AJ22:AL22)</f>
        <v>10200</v>
      </c>
      <c r="BB22" s="145">
        <f>SUM(AM22:AO22)</f>
        <v>10800</v>
      </c>
      <c r="BD22" s="145">
        <f>SUM(AQ22:AT22)</f>
        <v>15300</v>
      </c>
      <c r="BE22" s="145">
        <f>SUM(AU22:AX22)</f>
        <v>26400</v>
      </c>
      <c r="BF22" s="145">
        <f>SUM(AY22:BB22)</f>
        <v>38700</v>
      </c>
    </row>
    <row r="23" spans="2:58">
      <c r="B23" s="146" t="s">
        <v>56</v>
      </c>
      <c r="C23" s="143"/>
      <c r="D23" s="143"/>
      <c r="E23" s="143"/>
      <c r="F23" s="142">
        <v>0</v>
      </c>
      <c r="G23" s="142">
        <v>0</v>
      </c>
      <c r="H23" s="142">
        <v>0</v>
      </c>
      <c r="I23" s="142">
        <v>0</v>
      </c>
      <c r="J23" s="142">
        <v>0</v>
      </c>
      <c r="K23" s="142">
        <v>0</v>
      </c>
      <c r="L23" s="142">
        <v>0</v>
      </c>
      <c r="M23" s="142">
        <v>0</v>
      </c>
      <c r="N23" s="142">
        <v>0</v>
      </c>
      <c r="O23" s="142">
        <v>0</v>
      </c>
      <c r="P23" s="142">
        <v>0</v>
      </c>
      <c r="Q23" s="141">
        <v>0</v>
      </c>
      <c r="R23" s="142">
        <v>0</v>
      </c>
      <c r="S23" s="142">
        <v>0</v>
      </c>
      <c r="T23" s="142">
        <v>0</v>
      </c>
      <c r="U23" s="142">
        <v>0</v>
      </c>
      <c r="V23" s="142">
        <v>0</v>
      </c>
      <c r="W23" s="142">
        <v>0</v>
      </c>
      <c r="X23" s="142">
        <v>0</v>
      </c>
      <c r="Y23" s="142">
        <v>0</v>
      </c>
      <c r="Z23" s="142">
        <v>0</v>
      </c>
      <c r="AA23" s="142">
        <v>0</v>
      </c>
      <c r="AB23" s="142">
        <v>0</v>
      </c>
      <c r="AC23" s="142">
        <v>0</v>
      </c>
      <c r="AD23" s="142">
        <v>0</v>
      </c>
      <c r="AE23" s="142">
        <v>0</v>
      </c>
      <c r="AF23" s="142">
        <v>0</v>
      </c>
      <c r="AG23" s="142">
        <v>0</v>
      </c>
      <c r="AH23" s="142">
        <v>0</v>
      </c>
      <c r="AI23" s="142">
        <v>0</v>
      </c>
      <c r="AJ23" s="142">
        <v>0</v>
      </c>
      <c r="AK23" s="142">
        <v>0</v>
      </c>
      <c r="AL23" s="142">
        <v>0</v>
      </c>
      <c r="AM23" s="142">
        <v>0</v>
      </c>
      <c r="AN23" s="142">
        <v>0</v>
      </c>
      <c r="AO23" s="142">
        <v>0</v>
      </c>
      <c r="AQ23" s="145">
        <f>SUM(F23:H23)</f>
        <v>0</v>
      </c>
      <c r="AR23" s="145">
        <f>SUM(I23:K23)</f>
        <v>0</v>
      </c>
      <c r="AS23" s="145">
        <f>SUM(L23:N23)</f>
        <v>0</v>
      </c>
      <c r="AT23" s="145">
        <f>SUM(O23:Q23)</f>
        <v>0</v>
      </c>
      <c r="AU23" s="145">
        <f>SUM(R23:T23)</f>
        <v>0</v>
      </c>
      <c r="AV23" s="145">
        <f>SUM(U23:W23)</f>
        <v>0</v>
      </c>
      <c r="AW23" s="145">
        <f>SUM(X23:Z23)</f>
        <v>0</v>
      </c>
      <c r="AX23" s="145">
        <f>SUM(AA23:AC23)</f>
        <v>0</v>
      </c>
      <c r="AY23" s="145">
        <f>SUM(AD23:AF23)</f>
        <v>0</v>
      </c>
      <c r="AZ23" s="145">
        <f>SUM(AG23:AI23)</f>
        <v>0</v>
      </c>
      <c r="BA23" s="145">
        <f>SUM(AJ23:AL23)</f>
        <v>0</v>
      </c>
      <c r="BB23" s="145">
        <f>SUM(AM23:AO23)</f>
        <v>0</v>
      </c>
      <c r="BD23" s="145">
        <f>SUM(AQ23:AT23)</f>
        <v>0</v>
      </c>
      <c r="BE23" s="145">
        <f>SUM(AU23:AX23)</f>
        <v>0</v>
      </c>
      <c r="BF23" s="145">
        <f>SUM(AY23:BB23)</f>
        <v>0</v>
      </c>
    </row>
    <row r="24" spans="2:58" ht="6" customHeight="1">
      <c r="B24" s="144"/>
      <c r="C24" s="143"/>
      <c r="D24" s="143"/>
      <c r="E24" s="143"/>
      <c r="F24" s="142"/>
      <c r="G24" s="142"/>
      <c r="H24" s="142"/>
      <c r="I24" s="142"/>
      <c r="J24" s="142"/>
      <c r="K24" s="142"/>
      <c r="L24" s="142"/>
      <c r="M24" s="142"/>
      <c r="N24" s="142"/>
      <c r="O24" s="142"/>
      <c r="P24" s="142"/>
      <c r="Q24" s="141"/>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Q24" s="141"/>
      <c r="AR24" s="141"/>
      <c r="AS24" s="141"/>
      <c r="AT24" s="141"/>
      <c r="AU24" s="141"/>
      <c r="AV24" s="141"/>
      <c r="AW24" s="141"/>
      <c r="AX24" s="141"/>
      <c r="AY24" s="141"/>
      <c r="AZ24" s="141"/>
      <c r="BA24" s="141"/>
      <c r="BB24" s="141"/>
      <c r="BD24" s="141"/>
      <c r="BE24" s="141"/>
      <c r="BF24" s="141"/>
    </row>
    <row r="25" spans="2:58">
      <c r="B25" s="140" t="str">
        <f>"TOTAL "&amp;B21</f>
        <v>TOTAL DUES &amp; SUBSCRIPTIONS</v>
      </c>
      <c r="C25" s="139"/>
      <c r="D25" s="139"/>
      <c r="E25" s="139"/>
      <c r="F25" s="138">
        <f t="shared" ref="F25:AO25" si="6">SUM(F22:F24)</f>
        <v>300</v>
      </c>
      <c r="G25" s="138">
        <f t="shared" si="6"/>
        <v>900</v>
      </c>
      <c r="H25" s="138">
        <f t="shared" si="6"/>
        <v>900</v>
      </c>
      <c r="I25" s="138">
        <f t="shared" si="6"/>
        <v>900</v>
      </c>
      <c r="J25" s="138">
        <f t="shared" si="6"/>
        <v>1200</v>
      </c>
      <c r="K25" s="138">
        <f t="shared" si="6"/>
        <v>1500</v>
      </c>
      <c r="L25" s="138">
        <f t="shared" si="6"/>
        <v>1500</v>
      </c>
      <c r="M25" s="138">
        <f t="shared" si="6"/>
        <v>1500</v>
      </c>
      <c r="N25" s="138">
        <f t="shared" si="6"/>
        <v>1500</v>
      </c>
      <c r="O25" s="138">
        <f t="shared" si="6"/>
        <v>1500</v>
      </c>
      <c r="P25" s="138">
        <f t="shared" si="6"/>
        <v>1800</v>
      </c>
      <c r="Q25" s="138">
        <f t="shared" si="6"/>
        <v>1800</v>
      </c>
      <c r="R25" s="138">
        <f t="shared" si="6"/>
        <v>1800</v>
      </c>
      <c r="S25" s="138">
        <f t="shared" si="6"/>
        <v>1800</v>
      </c>
      <c r="T25" s="138">
        <f t="shared" si="6"/>
        <v>1800</v>
      </c>
      <c r="U25" s="138">
        <f t="shared" si="6"/>
        <v>2100</v>
      </c>
      <c r="V25" s="138">
        <f t="shared" si="6"/>
        <v>2100</v>
      </c>
      <c r="W25" s="138">
        <f t="shared" si="6"/>
        <v>2100</v>
      </c>
      <c r="X25" s="138">
        <f t="shared" si="6"/>
        <v>2400</v>
      </c>
      <c r="Y25" s="138">
        <f t="shared" si="6"/>
        <v>2400</v>
      </c>
      <c r="Z25" s="138">
        <f t="shared" si="6"/>
        <v>2400</v>
      </c>
      <c r="AA25" s="138">
        <f t="shared" si="6"/>
        <v>2400</v>
      </c>
      <c r="AB25" s="138">
        <f t="shared" si="6"/>
        <v>2400</v>
      </c>
      <c r="AC25" s="138">
        <f t="shared" si="6"/>
        <v>2700</v>
      </c>
      <c r="AD25" s="138">
        <f t="shared" si="6"/>
        <v>2700</v>
      </c>
      <c r="AE25" s="138">
        <f t="shared" si="6"/>
        <v>2700</v>
      </c>
      <c r="AF25" s="138">
        <f t="shared" si="6"/>
        <v>2700</v>
      </c>
      <c r="AG25" s="138">
        <f t="shared" si="6"/>
        <v>3000</v>
      </c>
      <c r="AH25" s="138">
        <f t="shared" si="6"/>
        <v>3300</v>
      </c>
      <c r="AI25" s="138">
        <f t="shared" si="6"/>
        <v>3300</v>
      </c>
      <c r="AJ25" s="138">
        <f t="shared" si="6"/>
        <v>3300</v>
      </c>
      <c r="AK25" s="138">
        <f t="shared" si="6"/>
        <v>3300</v>
      </c>
      <c r="AL25" s="138">
        <f t="shared" si="6"/>
        <v>3600</v>
      </c>
      <c r="AM25" s="138">
        <f t="shared" si="6"/>
        <v>3600</v>
      </c>
      <c r="AN25" s="138">
        <f t="shared" si="6"/>
        <v>3600</v>
      </c>
      <c r="AO25" s="138">
        <f t="shared" si="6"/>
        <v>3600</v>
      </c>
      <c r="AQ25" s="138">
        <f t="shared" ref="AQ25:AX25" si="7">SUM(AQ22:AQ24)</f>
        <v>2100</v>
      </c>
      <c r="AR25" s="138">
        <f t="shared" si="7"/>
        <v>3600</v>
      </c>
      <c r="AS25" s="138">
        <f t="shared" si="7"/>
        <v>4500</v>
      </c>
      <c r="AT25" s="138">
        <f t="shared" si="7"/>
        <v>5100</v>
      </c>
      <c r="AU25" s="138">
        <f t="shared" si="7"/>
        <v>5400</v>
      </c>
      <c r="AV25" s="138">
        <f t="shared" si="7"/>
        <v>6300</v>
      </c>
      <c r="AW25" s="138">
        <f t="shared" si="7"/>
        <v>7200</v>
      </c>
      <c r="AX25" s="138">
        <f t="shared" si="7"/>
        <v>7500</v>
      </c>
      <c r="AY25" s="138">
        <f>SUM(AY21:AY24)</f>
        <v>8100</v>
      </c>
      <c r="AZ25" s="138">
        <f>SUM(AZ21:AZ24)</f>
        <v>9600</v>
      </c>
      <c r="BA25" s="138">
        <f>SUM(BA21:BA24)</f>
        <v>10200</v>
      </c>
      <c r="BB25" s="138">
        <f>SUM(BB21:BB24)</f>
        <v>10800</v>
      </c>
      <c r="BD25" s="138">
        <f>SUM(AQ25:AT25)</f>
        <v>15300</v>
      </c>
      <c r="BE25" s="138">
        <f>SUM(AU25:AX25)</f>
        <v>26400</v>
      </c>
      <c r="BF25" s="138">
        <f>SUM(AY25:BB25)</f>
        <v>38700</v>
      </c>
    </row>
    <row r="26" spans="2:58">
      <c r="Q26" s="149"/>
      <c r="AQ26" s="149"/>
      <c r="AR26" s="149"/>
      <c r="AS26" s="149"/>
      <c r="AT26" s="149"/>
      <c r="AU26" s="149"/>
      <c r="AV26" s="149"/>
      <c r="AW26" s="149"/>
      <c r="AX26" s="149"/>
      <c r="AY26" s="149"/>
      <c r="AZ26" s="149"/>
      <c r="BA26" s="149"/>
      <c r="BB26" s="149"/>
      <c r="BD26" s="149"/>
      <c r="BE26" s="149"/>
      <c r="BF26" s="149"/>
    </row>
    <row r="27" spans="2:58">
      <c r="B27" s="4" t="s">
        <v>63</v>
      </c>
      <c r="C27" s="143"/>
      <c r="D27" s="143"/>
      <c r="E27" s="143"/>
      <c r="F27" s="147"/>
      <c r="G27" s="147"/>
      <c r="H27" s="147"/>
      <c r="I27" s="147"/>
      <c r="J27" s="147"/>
      <c r="K27" s="147"/>
      <c r="L27" s="147"/>
      <c r="M27" s="147"/>
      <c r="N27" s="147"/>
      <c r="O27" s="147"/>
      <c r="P27" s="147"/>
      <c r="Q27" s="145"/>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Q27" s="145"/>
      <c r="AR27" s="145"/>
      <c r="AS27" s="145"/>
      <c r="AT27" s="145"/>
      <c r="AU27" s="145"/>
      <c r="AV27" s="145"/>
      <c r="AW27" s="145"/>
      <c r="AX27" s="145"/>
      <c r="AY27" s="145"/>
      <c r="AZ27" s="145"/>
      <c r="BA27" s="145"/>
      <c r="BB27" s="145"/>
      <c r="BD27" s="145"/>
      <c r="BE27" s="145"/>
      <c r="BF27" s="145"/>
    </row>
    <row r="28" spans="2:58">
      <c r="B28" s="146" t="s">
        <v>62</v>
      </c>
      <c r="C28" s="143"/>
      <c r="D28" s="152">
        <v>3000</v>
      </c>
      <c r="E28" s="150" t="s">
        <v>61</v>
      </c>
      <c r="F28" s="147">
        <f>$D28*(F6-E6)</f>
        <v>3000</v>
      </c>
      <c r="G28" s="147">
        <f t="shared" ref="G28:AO28" si="8">$D28*(G6-F6)</f>
        <v>6000</v>
      </c>
      <c r="H28" s="147">
        <f t="shared" si="8"/>
        <v>0</v>
      </c>
      <c r="I28" s="147">
        <f t="shared" si="8"/>
        <v>0</v>
      </c>
      <c r="J28" s="147">
        <f t="shared" si="8"/>
        <v>3000</v>
      </c>
      <c r="K28" s="147">
        <f t="shared" si="8"/>
        <v>3000</v>
      </c>
      <c r="L28" s="147">
        <f t="shared" si="8"/>
        <v>0</v>
      </c>
      <c r="M28" s="147">
        <f t="shared" si="8"/>
        <v>0</v>
      </c>
      <c r="N28" s="147">
        <f t="shared" si="8"/>
        <v>0</v>
      </c>
      <c r="O28" s="147">
        <f t="shared" si="8"/>
        <v>0</v>
      </c>
      <c r="P28" s="147">
        <f t="shared" si="8"/>
        <v>3000</v>
      </c>
      <c r="Q28" s="145">
        <f t="shared" si="8"/>
        <v>0</v>
      </c>
      <c r="R28" s="147">
        <f t="shared" si="8"/>
        <v>0</v>
      </c>
      <c r="S28" s="147">
        <f t="shared" si="8"/>
        <v>0</v>
      </c>
      <c r="T28" s="147">
        <f t="shared" si="8"/>
        <v>0</v>
      </c>
      <c r="U28" s="147">
        <f t="shared" si="8"/>
        <v>3000</v>
      </c>
      <c r="V28" s="147">
        <f t="shared" si="8"/>
        <v>0</v>
      </c>
      <c r="W28" s="147">
        <f t="shared" si="8"/>
        <v>0</v>
      </c>
      <c r="X28" s="147">
        <f t="shared" si="8"/>
        <v>3000</v>
      </c>
      <c r="Y28" s="147">
        <f t="shared" si="8"/>
        <v>0</v>
      </c>
      <c r="Z28" s="147">
        <f t="shared" si="8"/>
        <v>0</v>
      </c>
      <c r="AA28" s="147">
        <f t="shared" si="8"/>
        <v>0</v>
      </c>
      <c r="AB28" s="147">
        <f t="shared" si="8"/>
        <v>0</v>
      </c>
      <c r="AC28" s="147">
        <f t="shared" si="8"/>
        <v>3000</v>
      </c>
      <c r="AD28" s="147">
        <f t="shared" si="8"/>
        <v>0</v>
      </c>
      <c r="AE28" s="147">
        <f t="shared" si="8"/>
        <v>0</v>
      </c>
      <c r="AF28" s="147">
        <f t="shared" si="8"/>
        <v>0</v>
      </c>
      <c r="AG28" s="147">
        <f t="shared" si="8"/>
        <v>3000</v>
      </c>
      <c r="AH28" s="147">
        <f t="shared" si="8"/>
        <v>3000</v>
      </c>
      <c r="AI28" s="147">
        <f t="shared" si="8"/>
        <v>0</v>
      </c>
      <c r="AJ28" s="147">
        <f t="shared" si="8"/>
        <v>0</v>
      </c>
      <c r="AK28" s="147">
        <f t="shared" si="8"/>
        <v>0</v>
      </c>
      <c r="AL28" s="147">
        <f t="shared" si="8"/>
        <v>3000</v>
      </c>
      <c r="AM28" s="147">
        <f t="shared" si="8"/>
        <v>0</v>
      </c>
      <c r="AN28" s="147">
        <f t="shared" si="8"/>
        <v>0</v>
      </c>
      <c r="AO28" s="147">
        <f t="shared" si="8"/>
        <v>0</v>
      </c>
      <c r="AQ28" s="145">
        <f>SUM(F28:H28)</f>
        <v>9000</v>
      </c>
      <c r="AR28" s="145">
        <f>SUM(I28:K28)</f>
        <v>6000</v>
      </c>
      <c r="AS28" s="145">
        <f>SUM(L28:N28)</f>
        <v>0</v>
      </c>
      <c r="AT28" s="145">
        <f>SUM(O28:Q28)</f>
        <v>3000</v>
      </c>
      <c r="AU28" s="145">
        <f>SUM(R28:T28)</f>
        <v>0</v>
      </c>
      <c r="AV28" s="145">
        <f>SUM(U28:W28)</f>
        <v>3000</v>
      </c>
      <c r="AW28" s="145">
        <f>SUM(X28:Z28)</f>
        <v>3000</v>
      </c>
      <c r="AX28" s="145">
        <f>SUM(AA28:AC28)</f>
        <v>3000</v>
      </c>
      <c r="AY28" s="145">
        <f>SUM(AD28:AF28)</f>
        <v>0</v>
      </c>
      <c r="AZ28" s="145">
        <f>SUM(AG28:AI28)</f>
        <v>6000</v>
      </c>
      <c r="BA28" s="145">
        <f>SUM(AJ28:AL28)</f>
        <v>3000</v>
      </c>
      <c r="BB28" s="145">
        <f>SUM(AM28:AO28)</f>
        <v>0</v>
      </c>
      <c r="BD28" s="145">
        <f>SUM(AQ28:AT28)</f>
        <v>18000</v>
      </c>
      <c r="BE28" s="145">
        <f>SUM(AU28:AX28)</f>
        <v>9000</v>
      </c>
      <c r="BF28" s="145">
        <f>SUM(AY28:BB28)</f>
        <v>9000</v>
      </c>
    </row>
    <row r="29" spans="2:58">
      <c r="B29" s="146" t="s">
        <v>60</v>
      </c>
      <c r="C29" s="143"/>
      <c r="D29" s="151">
        <v>100</v>
      </c>
      <c r="E29" s="150" t="s">
        <v>57</v>
      </c>
      <c r="F29" s="147">
        <f t="shared" ref="F29:AO29" si="9">$D29*F$6</f>
        <v>100</v>
      </c>
      <c r="G29" s="147">
        <f t="shared" si="9"/>
        <v>300</v>
      </c>
      <c r="H29" s="147">
        <f t="shared" si="9"/>
        <v>300</v>
      </c>
      <c r="I29" s="147">
        <f t="shared" si="9"/>
        <v>300</v>
      </c>
      <c r="J29" s="147">
        <f t="shared" si="9"/>
        <v>400</v>
      </c>
      <c r="K29" s="147">
        <f t="shared" si="9"/>
        <v>500</v>
      </c>
      <c r="L29" s="147">
        <f t="shared" si="9"/>
        <v>500</v>
      </c>
      <c r="M29" s="147">
        <f t="shared" si="9"/>
        <v>500</v>
      </c>
      <c r="N29" s="147">
        <f t="shared" si="9"/>
        <v>500</v>
      </c>
      <c r="O29" s="147">
        <f t="shared" si="9"/>
        <v>500</v>
      </c>
      <c r="P29" s="147">
        <f t="shared" si="9"/>
        <v>600</v>
      </c>
      <c r="Q29" s="145">
        <f t="shared" si="9"/>
        <v>600</v>
      </c>
      <c r="R29" s="147">
        <f t="shared" si="9"/>
        <v>600</v>
      </c>
      <c r="S29" s="147">
        <f t="shared" si="9"/>
        <v>600</v>
      </c>
      <c r="T29" s="147">
        <f t="shared" si="9"/>
        <v>600</v>
      </c>
      <c r="U29" s="147">
        <f t="shared" si="9"/>
        <v>700</v>
      </c>
      <c r="V29" s="147">
        <f t="shared" si="9"/>
        <v>700</v>
      </c>
      <c r="W29" s="147">
        <f t="shared" si="9"/>
        <v>700</v>
      </c>
      <c r="X29" s="147">
        <f t="shared" si="9"/>
        <v>800</v>
      </c>
      <c r="Y29" s="147">
        <f t="shared" si="9"/>
        <v>800</v>
      </c>
      <c r="Z29" s="147">
        <f t="shared" si="9"/>
        <v>800</v>
      </c>
      <c r="AA29" s="147">
        <f t="shared" si="9"/>
        <v>800</v>
      </c>
      <c r="AB29" s="147">
        <f t="shared" si="9"/>
        <v>800</v>
      </c>
      <c r="AC29" s="147">
        <f t="shared" si="9"/>
        <v>900</v>
      </c>
      <c r="AD29" s="147">
        <f t="shared" si="9"/>
        <v>900</v>
      </c>
      <c r="AE29" s="147">
        <f t="shared" si="9"/>
        <v>900</v>
      </c>
      <c r="AF29" s="147">
        <f t="shared" si="9"/>
        <v>900</v>
      </c>
      <c r="AG29" s="147">
        <f t="shared" si="9"/>
        <v>1000</v>
      </c>
      <c r="AH29" s="147">
        <f t="shared" si="9"/>
        <v>1100</v>
      </c>
      <c r="AI29" s="147">
        <f t="shared" si="9"/>
        <v>1100</v>
      </c>
      <c r="AJ29" s="147">
        <f t="shared" si="9"/>
        <v>1100</v>
      </c>
      <c r="AK29" s="147">
        <f t="shared" si="9"/>
        <v>1100</v>
      </c>
      <c r="AL29" s="147">
        <f t="shared" si="9"/>
        <v>1200</v>
      </c>
      <c r="AM29" s="147">
        <f t="shared" si="9"/>
        <v>1200</v>
      </c>
      <c r="AN29" s="147">
        <f t="shared" si="9"/>
        <v>1200</v>
      </c>
      <c r="AO29" s="147">
        <f t="shared" si="9"/>
        <v>1200</v>
      </c>
      <c r="AQ29" s="145">
        <f>SUM(F29:H29)</f>
        <v>700</v>
      </c>
      <c r="AR29" s="145">
        <f>SUM(I29:K29)</f>
        <v>1200</v>
      </c>
      <c r="AS29" s="145">
        <f>SUM(L29:N29)</f>
        <v>1500</v>
      </c>
      <c r="AT29" s="145">
        <f>SUM(O29:Q29)</f>
        <v>1700</v>
      </c>
      <c r="AU29" s="145">
        <f>SUM(R29:T29)</f>
        <v>1800</v>
      </c>
      <c r="AV29" s="145">
        <f>SUM(U29:W29)</f>
        <v>2100</v>
      </c>
      <c r="AW29" s="145">
        <f>SUM(X29:Z29)</f>
        <v>2400</v>
      </c>
      <c r="AX29" s="145">
        <f>SUM(AA29:AC29)</f>
        <v>2500</v>
      </c>
      <c r="AY29" s="145">
        <f>SUM(AD29:AF29)</f>
        <v>2700</v>
      </c>
      <c r="AZ29" s="145">
        <f>SUM(AG29:AI29)</f>
        <v>3200</v>
      </c>
      <c r="BA29" s="145">
        <f>SUM(AJ29:AL29)</f>
        <v>3400</v>
      </c>
      <c r="BB29" s="145">
        <f>SUM(AM29:AO29)</f>
        <v>3600</v>
      </c>
      <c r="BD29" s="145">
        <f>SUM(AQ29:AT29)</f>
        <v>5100</v>
      </c>
      <c r="BE29" s="145">
        <f>SUM(AU29:AX29)</f>
        <v>8800</v>
      </c>
      <c r="BF29" s="145">
        <f>SUM(AY29:BB29)</f>
        <v>12900</v>
      </c>
    </row>
    <row r="30" spans="2:58">
      <c r="B30" s="146" t="s">
        <v>56</v>
      </c>
      <c r="C30" s="143"/>
      <c r="D30" s="143"/>
      <c r="E30" s="143"/>
      <c r="F30" s="142">
        <v>0</v>
      </c>
      <c r="G30" s="142">
        <v>0</v>
      </c>
      <c r="H30" s="142">
        <v>0</v>
      </c>
      <c r="I30" s="142">
        <v>0</v>
      </c>
      <c r="J30" s="142">
        <v>0</v>
      </c>
      <c r="K30" s="142">
        <v>0</v>
      </c>
      <c r="L30" s="142">
        <v>0</v>
      </c>
      <c r="M30" s="142">
        <v>0</v>
      </c>
      <c r="N30" s="142">
        <v>0</v>
      </c>
      <c r="O30" s="142">
        <v>0</v>
      </c>
      <c r="P30" s="142">
        <v>0</v>
      </c>
      <c r="Q30" s="141">
        <v>0</v>
      </c>
      <c r="R30" s="142">
        <v>0</v>
      </c>
      <c r="S30" s="142">
        <v>0</v>
      </c>
      <c r="T30" s="142">
        <v>0</v>
      </c>
      <c r="U30" s="142">
        <v>0</v>
      </c>
      <c r="V30" s="142">
        <v>0</v>
      </c>
      <c r="W30" s="142">
        <v>0</v>
      </c>
      <c r="X30" s="142">
        <v>0</v>
      </c>
      <c r="Y30" s="142">
        <v>0</v>
      </c>
      <c r="Z30" s="142">
        <v>0</v>
      </c>
      <c r="AA30" s="142">
        <v>0</v>
      </c>
      <c r="AB30" s="142">
        <v>0</v>
      </c>
      <c r="AC30" s="142">
        <v>0</v>
      </c>
      <c r="AD30" s="142">
        <v>0</v>
      </c>
      <c r="AE30" s="142">
        <v>0</v>
      </c>
      <c r="AF30" s="142">
        <v>0</v>
      </c>
      <c r="AG30" s="142">
        <v>0</v>
      </c>
      <c r="AH30" s="142">
        <v>0</v>
      </c>
      <c r="AI30" s="142">
        <v>0</v>
      </c>
      <c r="AJ30" s="142">
        <v>0</v>
      </c>
      <c r="AK30" s="142">
        <v>0</v>
      </c>
      <c r="AL30" s="142">
        <v>0</v>
      </c>
      <c r="AM30" s="142">
        <v>0</v>
      </c>
      <c r="AN30" s="142">
        <v>0</v>
      </c>
      <c r="AO30" s="142">
        <v>0</v>
      </c>
      <c r="AQ30" s="145">
        <f>SUM(F30:H30)</f>
        <v>0</v>
      </c>
      <c r="AR30" s="145">
        <f>SUM(I30:K30)</f>
        <v>0</v>
      </c>
      <c r="AS30" s="145">
        <f>SUM(L30:N30)</f>
        <v>0</v>
      </c>
      <c r="AT30" s="145">
        <f>SUM(O30:Q30)</f>
        <v>0</v>
      </c>
      <c r="AU30" s="145">
        <f>SUM(R30:T30)</f>
        <v>0</v>
      </c>
      <c r="AV30" s="145">
        <f>SUM(U30:W30)</f>
        <v>0</v>
      </c>
      <c r="AW30" s="145">
        <f>SUM(X30:Z30)</f>
        <v>0</v>
      </c>
      <c r="AX30" s="145">
        <f>SUM(AA30:AC30)</f>
        <v>0</v>
      </c>
      <c r="AY30" s="145">
        <f>SUM(AD30:AF30)</f>
        <v>0</v>
      </c>
      <c r="AZ30" s="145">
        <f>SUM(AG30:AI30)</f>
        <v>0</v>
      </c>
      <c r="BA30" s="145">
        <f>SUM(AJ30:AL30)</f>
        <v>0</v>
      </c>
      <c r="BB30" s="145">
        <f>SUM(AM30:AO30)</f>
        <v>0</v>
      </c>
      <c r="BD30" s="145">
        <f>SUM(AQ30:AT30)</f>
        <v>0</v>
      </c>
      <c r="BE30" s="145">
        <f>SUM(AU30:AX30)</f>
        <v>0</v>
      </c>
      <c r="BF30" s="145">
        <f>SUM(AY30:BB30)</f>
        <v>0</v>
      </c>
    </row>
    <row r="31" spans="2:58" ht="6" customHeight="1">
      <c r="B31" s="144"/>
      <c r="C31" s="143"/>
      <c r="D31" s="143"/>
      <c r="E31" s="143"/>
      <c r="F31" s="142"/>
      <c r="G31" s="142"/>
      <c r="H31" s="142"/>
      <c r="I31" s="142"/>
      <c r="J31" s="142"/>
      <c r="K31" s="142"/>
      <c r="L31" s="142"/>
      <c r="M31" s="142"/>
      <c r="N31" s="142"/>
      <c r="O31" s="142"/>
      <c r="P31" s="142"/>
      <c r="Q31" s="141"/>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Q31" s="141"/>
      <c r="AR31" s="141"/>
      <c r="AS31" s="141"/>
      <c r="AT31" s="141"/>
      <c r="AU31" s="141"/>
      <c r="AV31" s="141"/>
      <c r="AW31" s="141"/>
      <c r="AX31" s="141"/>
      <c r="AY31" s="141"/>
      <c r="AZ31" s="141"/>
      <c r="BA31" s="141"/>
      <c r="BB31" s="141"/>
      <c r="BD31" s="141"/>
      <c r="BE31" s="141"/>
      <c r="BF31" s="141"/>
    </row>
    <row r="32" spans="2:58">
      <c r="B32" s="140" t="str">
        <f>"TOTAL "&amp;B27</f>
        <v>TOTAL EQUIPMENT &amp; TELECOM</v>
      </c>
      <c r="C32" s="139"/>
      <c r="D32" s="139"/>
      <c r="E32" s="139"/>
      <c r="F32" s="138">
        <f t="shared" ref="F32:AO32" si="10">SUM(F28:F31)</f>
        <v>3100</v>
      </c>
      <c r="G32" s="138">
        <f t="shared" si="10"/>
        <v>6300</v>
      </c>
      <c r="H32" s="138">
        <f t="shared" si="10"/>
        <v>300</v>
      </c>
      <c r="I32" s="138">
        <f t="shared" si="10"/>
        <v>300</v>
      </c>
      <c r="J32" s="138">
        <f t="shared" si="10"/>
        <v>3400</v>
      </c>
      <c r="K32" s="138">
        <f t="shared" si="10"/>
        <v>3500</v>
      </c>
      <c r="L32" s="138">
        <f t="shared" si="10"/>
        <v>500</v>
      </c>
      <c r="M32" s="138">
        <f t="shared" si="10"/>
        <v>500</v>
      </c>
      <c r="N32" s="138">
        <f t="shared" si="10"/>
        <v>500</v>
      </c>
      <c r="O32" s="138">
        <f t="shared" si="10"/>
        <v>500</v>
      </c>
      <c r="P32" s="138">
        <f t="shared" si="10"/>
        <v>3600</v>
      </c>
      <c r="Q32" s="138">
        <f t="shared" si="10"/>
        <v>600</v>
      </c>
      <c r="R32" s="138">
        <f t="shared" si="10"/>
        <v>600</v>
      </c>
      <c r="S32" s="138">
        <f t="shared" si="10"/>
        <v>600</v>
      </c>
      <c r="T32" s="138">
        <f t="shared" si="10"/>
        <v>600</v>
      </c>
      <c r="U32" s="138">
        <f t="shared" si="10"/>
        <v>3700</v>
      </c>
      <c r="V32" s="138">
        <f t="shared" si="10"/>
        <v>700</v>
      </c>
      <c r="W32" s="138">
        <f t="shared" si="10"/>
        <v>700</v>
      </c>
      <c r="X32" s="138">
        <f t="shared" si="10"/>
        <v>3800</v>
      </c>
      <c r="Y32" s="138">
        <f t="shared" si="10"/>
        <v>800</v>
      </c>
      <c r="Z32" s="138">
        <f t="shared" si="10"/>
        <v>800</v>
      </c>
      <c r="AA32" s="138">
        <f t="shared" si="10"/>
        <v>800</v>
      </c>
      <c r="AB32" s="138">
        <f t="shared" si="10"/>
        <v>800</v>
      </c>
      <c r="AC32" s="138">
        <f t="shared" si="10"/>
        <v>3900</v>
      </c>
      <c r="AD32" s="138">
        <f t="shared" si="10"/>
        <v>900</v>
      </c>
      <c r="AE32" s="138">
        <f t="shared" si="10"/>
        <v>900</v>
      </c>
      <c r="AF32" s="138">
        <f t="shared" si="10"/>
        <v>900</v>
      </c>
      <c r="AG32" s="138">
        <f t="shared" si="10"/>
        <v>4000</v>
      </c>
      <c r="AH32" s="138">
        <f t="shared" si="10"/>
        <v>4100</v>
      </c>
      <c r="AI32" s="138">
        <f t="shared" si="10"/>
        <v>1100</v>
      </c>
      <c r="AJ32" s="138">
        <f t="shared" si="10"/>
        <v>1100</v>
      </c>
      <c r="AK32" s="138">
        <f t="shared" si="10"/>
        <v>1100</v>
      </c>
      <c r="AL32" s="138">
        <f t="shared" si="10"/>
        <v>4200</v>
      </c>
      <c r="AM32" s="138">
        <f t="shared" si="10"/>
        <v>1200</v>
      </c>
      <c r="AN32" s="138">
        <f t="shared" si="10"/>
        <v>1200</v>
      </c>
      <c r="AO32" s="138">
        <f t="shared" si="10"/>
        <v>1200</v>
      </c>
      <c r="AQ32" s="138">
        <f t="shared" ref="AQ32:BB32" si="11">SUM(AQ28:AQ31)</f>
        <v>9700</v>
      </c>
      <c r="AR32" s="138">
        <f t="shared" si="11"/>
        <v>7200</v>
      </c>
      <c r="AS32" s="138">
        <f t="shared" si="11"/>
        <v>1500</v>
      </c>
      <c r="AT32" s="138">
        <f t="shared" si="11"/>
        <v>4700</v>
      </c>
      <c r="AU32" s="138">
        <f t="shared" si="11"/>
        <v>1800</v>
      </c>
      <c r="AV32" s="138">
        <f t="shared" si="11"/>
        <v>5100</v>
      </c>
      <c r="AW32" s="138">
        <f t="shared" si="11"/>
        <v>5400</v>
      </c>
      <c r="AX32" s="138">
        <f t="shared" si="11"/>
        <v>5500</v>
      </c>
      <c r="AY32" s="138">
        <f t="shared" si="11"/>
        <v>2700</v>
      </c>
      <c r="AZ32" s="138">
        <f t="shared" si="11"/>
        <v>9200</v>
      </c>
      <c r="BA32" s="138">
        <f t="shared" si="11"/>
        <v>6400</v>
      </c>
      <c r="BB32" s="138">
        <f t="shared" si="11"/>
        <v>3600</v>
      </c>
      <c r="BD32" s="138">
        <f>SUM(AQ32:AT32)</f>
        <v>23100</v>
      </c>
      <c r="BE32" s="138">
        <f>SUM(AU32:AX32)</f>
        <v>17800</v>
      </c>
      <c r="BF32" s="138">
        <f>SUM(AY32:BB32)</f>
        <v>21900</v>
      </c>
    </row>
    <row r="33" spans="1:58" s="83" customFormat="1" ht="12" customHeight="1">
      <c r="A33" s="1"/>
      <c r="B33" s="130"/>
      <c r="C33" s="130"/>
      <c r="D33" s="130"/>
      <c r="E33" s="87"/>
      <c r="F33" s="88"/>
      <c r="G33" s="87"/>
      <c r="H33" s="87"/>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Q33" s="86"/>
      <c r="AR33" s="86"/>
      <c r="AS33" s="86"/>
      <c r="AT33" s="86"/>
      <c r="AU33" s="86"/>
      <c r="AV33" s="86"/>
      <c r="AW33" s="86"/>
      <c r="AX33" s="86"/>
      <c r="AY33" s="86"/>
      <c r="AZ33" s="86"/>
      <c r="BA33" s="86"/>
      <c r="BB33" s="86"/>
      <c r="BD33" s="86"/>
      <c r="BE33" s="86"/>
      <c r="BF33" s="86"/>
    </row>
    <row r="34" spans="1:58">
      <c r="B34" s="4" t="s">
        <v>59</v>
      </c>
      <c r="C34" s="143"/>
      <c r="D34" s="143"/>
      <c r="E34" s="143"/>
      <c r="F34" s="147"/>
      <c r="G34" s="147"/>
      <c r="H34" s="147"/>
      <c r="I34" s="147"/>
      <c r="J34" s="147"/>
      <c r="K34" s="147"/>
      <c r="L34" s="147"/>
      <c r="M34" s="147"/>
      <c r="N34" s="147"/>
      <c r="O34" s="147"/>
      <c r="P34" s="147"/>
      <c r="Q34" s="145"/>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Q34" s="145"/>
      <c r="AR34" s="145"/>
      <c r="AS34" s="145"/>
      <c r="AT34" s="145"/>
      <c r="AU34" s="145"/>
      <c r="AV34" s="145"/>
      <c r="AW34" s="145"/>
      <c r="AX34" s="145"/>
      <c r="AY34" s="145"/>
      <c r="AZ34" s="145"/>
      <c r="BA34" s="145"/>
      <c r="BB34" s="145"/>
      <c r="BD34" s="145"/>
      <c r="BE34" s="145"/>
      <c r="BF34" s="145"/>
    </row>
    <row r="35" spans="1:58">
      <c r="B35" s="146" t="s">
        <v>58</v>
      </c>
      <c r="C35" s="143"/>
      <c r="D35" s="153">
        <v>4000</v>
      </c>
      <c r="E35" s="150" t="s">
        <v>57</v>
      </c>
      <c r="F35" s="147">
        <f t="shared" ref="F35:AO35" si="12">$D35*F$6</f>
        <v>4000</v>
      </c>
      <c r="G35" s="147">
        <f t="shared" si="12"/>
        <v>12000</v>
      </c>
      <c r="H35" s="147">
        <f t="shared" si="12"/>
        <v>12000</v>
      </c>
      <c r="I35" s="147">
        <f t="shared" si="12"/>
        <v>12000</v>
      </c>
      <c r="J35" s="147">
        <f t="shared" si="12"/>
        <v>16000</v>
      </c>
      <c r="K35" s="147">
        <f t="shared" si="12"/>
        <v>20000</v>
      </c>
      <c r="L35" s="147">
        <f t="shared" si="12"/>
        <v>20000</v>
      </c>
      <c r="M35" s="147">
        <f t="shared" si="12"/>
        <v>20000</v>
      </c>
      <c r="N35" s="147">
        <f t="shared" si="12"/>
        <v>20000</v>
      </c>
      <c r="O35" s="147">
        <f t="shared" si="12"/>
        <v>20000</v>
      </c>
      <c r="P35" s="147">
        <f t="shared" si="12"/>
        <v>24000</v>
      </c>
      <c r="Q35" s="145">
        <f t="shared" si="12"/>
        <v>24000</v>
      </c>
      <c r="R35" s="147">
        <f t="shared" si="12"/>
        <v>24000</v>
      </c>
      <c r="S35" s="147">
        <f t="shared" si="12"/>
        <v>24000</v>
      </c>
      <c r="T35" s="147">
        <f t="shared" si="12"/>
        <v>24000</v>
      </c>
      <c r="U35" s="147">
        <f t="shared" si="12"/>
        <v>28000</v>
      </c>
      <c r="V35" s="147">
        <f t="shared" si="12"/>
        <v>28000</v>
      </c>
      <c r="W35" s="147">
        <f t="shared" si="12"/>
        <v>28000</v>
      </c>
      <c r="X35" s="147">
        <f t="shared" si="12"/>
        <v>32000</v>
      </c>
      <c r="Y35" s="147">
        <f t="shared" si="12"/>
        <v>32000</v>
      </c>
      <c r="Z35" s="147">
        <f t="shared" si="12"/>
        <v>32000</v>
      </c>
      <c r="AA35" s="147">
        <f t="shared" si="12"/>
        <v>32000</v>
      </c>
      <c r="AB35" s="147">
        <f t="shared" si="12"/>
        <v>32000</v>
      </c>
      <c r="AC35" s="147">
        <f t="shared" si="12"/>
        <v>36000</v>
      </c>
      <c r="AD35" s="147">
        <f t="shared" si="12"/>
        <v>36000</v>
      </c>
      <c r="AE35" s="147">
        <f t="shared" si="12"/>
        <v>36000</v>
      </c>
      <c r="AF35" s="147">
        <f t="shared" si="12"/>
        <v>36000</v>
      </c>
      <c r="AG35" s="147">
        <f t="shared" si="12"/>
        <v>40000</v>
      </c>
      <c r="AH35" s="147">
        <f t="shared" si="12"/>
        <v>44000</v>
      </c>
      <c r="AI35" s="147">
        <f t="shared" si="12"/>
        <v>44000</v>
      </c>
      <c r="AJ35" s="147">
        <f t="shared" si="12"/>
        <v>44000</v>
      </c>
      <c r="AK35" s="147">
        <f t="shared" si="12"/>
        <v>44000</v>
      </c>
      <c r="AL35" s="147">
        <f t="shared" si="12"/>
        <v>48000</v>
      </c>
      <c r="AM35" s="147">
        <f t="shared" si="12"/>
        <v>48000</v>
      </c>
      <c r="AN35" s="147">
        <f t="shared" si="12"/>
        <v>48000</v>
      </c>
      <c r="AO35" s="147">
        <f t="shared" si="12"/>
        <v>48000</v>
      </c>
      <c r="AQ35" s="145">
        <f>SUM(F35:H35)</f>
        <v>28000</v>
      </c>
      <c r="AR35" s="145">
        <f>SUM(I35:K35)</f>
        <v>48000</v>
      </c>
      <c r="AS35" s="145">
        <f>SUM(L35:N35)</f>
        <v>60000</v>
      </c>
      <c r="AT35" s="145">
        <f>SUM(O35:Q35)</f>
        <v>68000</v>
      </c>
      <c r="AU35" s="145">
        <f>SUM(R35:T35)</f>
        <v>72000</v>
      </c>
      <c r="AV35" s="145">
        <f>SUM(U35:W35)</f>
        <v>84000</v>
      </c>
      <c r="AW35" s="145">
        <f>SUM(X35:Z35)</f>
        <v>96000</v>
      </c>
      <c r="AX35" s="145">
        <f>SUM(AA35:AC35)</f>
        <v>100000</v>
      </c>
      <c r="AY35" s="145">
        <f>SUM(AD35:AF35)</f>
        <v>108000</v>
      </c>
      <c r="AZ35" s="145">
        <f>SUM(AG35:AI35)</f>
        <v>128000</v>
      </c>
      <c r="BA35" s="145">
        <f>SUM(AJ35:AL35)</f>
        <v>136000</v>
      </c>
      <c r="BB35" s="145">
        <f>SUM(AM35:AO35)</f>
        <v>144000</v>
      </c>
      <c r="BD35" s="145">
        <f>SUM(AQ35:AT35)</f>
        <v>204000</v>
      </c>
      <c r="BE35" s="145">
        <f>SUM(AU35:AX35)</f>
        <v>352000</v>
      </c>
      <c r="BF35" s="145">
        <f>SUM(AY35:BB35)</f>
        <v>516000</v>
      </c>
    </row>
    <row r="36" spans="1:58">
      <c r="B36" s="146" t="s">
        <v>56</v>
      </c>
      <c r="C36" s="143"/>
      <c r="D36" s="143"/>
      <c r="E36" s="143"/>
      <c r="F36" s="142">
        <v>0</v>
      </c>
      <c r="G36" s="142">
        <v>0</v>
      </c>
      <c r="H36" s="142">
        <v>0</v>
      </c>
      <c r="I36" s="142">
        <v>0</v>
      </c>
      <c r="J36" s="142">
        <v>0</v>
      </c>
      <c r="K36" s="142">
        <v>0</v>
      </c>
      <c r="L36" s="142">
        <v>0</v>
      </c>
      <c r="M36" s="142">
        <v>0</v>
      </c>
      <c r="N36" s="142">
        <v>0</v>
      </c>
      <c r="O36" s="142">
        <v>0</v>
      </c>
      <c r="P36" s="142">
        <v>0</v>
      </c>
      <c r="Q36" s="141">
        <v>0</v>
      </c>
      <c r="R36" s="142">
        <v>0</v>
      </c>
      <c r="S36" s="142">
        <v>0</v>
      </c>
      <c r="T36" s="142">
        <v>0</v>
      </c>
      <c r="U36" s="142">
        <v>0</v>
      </c>
      <c r="V36" s="142">
        <v>0</v>
      </c>
      <c r="W36" s="142">
        <v>0</v>
      </c>
      <c r="X36" s="142">
        <v>0</v>
      </c>
      <c r="Y36" s="142">
        <v>0</v>
      </c>
      <c r="Z36" s="142">
        <v>0</v>
      </c>
      <c r="AA36" s="142">
        <v>0</v>
      </c>
      <c r="AB36" s="142">
        <v>0</v>
      </c>
      <c r="AC36" s="142">
        <v>0</v>
      </c>
      <c r="AD36" s="142">
        <v>0</v>
      </c>
      <c r="AE36" s="142">
        <v>0</v>
      </c>
      <c r="AF36" s="142">
        <v>0</v>
      </c>
      <c r="AG36" s="142">
        <v>0</v>
      </c>
      <c r="AH36" s="142">
        <v>0</v>
      </c>
      <c r="AI36" s="142">
        <v>0</v>
      </c>
      <c r="AJ36" s="142">
        <v>0</v>
      </c>
      <c r="AK36" s="142">
        <v>0</v>
      </c>
      <c r="AL36" s="142">
        <v>0</v>
      </c>
      <c r="AM36" s="142">
        <v>0</v>
      </c>
      <c r="AN36" s="142">
        <v>0</v>
      </c>
      <c r="AO36" s="142">
        <v>0</v>
      </c>
      <c r="AQ36" s="145">
        <f>SUM(F36:H36)</f>
        <v>0</v>
      </c>
      <c r="AR36" s="145">
        <f>SUM(I36:K36)</f>
        <v>0</v>
      </c>
      <c r="AS36" s="145">
        <f>SUM(L36:N36)</f>
        <v>0</v>
      </c>
      <c r="AT36" s="145">
        <f>SUM(O36:Q36)</f>
        <v>0</v>
      </c>
      <c r="AU36" s="145">
        <f>SUM(R36:T36)</f>
        <v>0</v>
      </c>
      <c r="AV36" s="145">
        <f>SUM(U36:W36)</f>
        <v>0</v>
      </c>
      <c r="AW36" s="145">
        <f>SUM(X36:Z36)</f>
        <v>0</v>
      </c>
      <c r="AX36" s="145">
        <f>SUM(AA36:AC36)</f>
        <v>0</v>
      </c>
      <c r="AY36" s="145">
        <f>SUM(AD36:AF36)</f>
        <v>0</v>
      </c>
      <c r="AZ36" s="145">
        <f>SUM(AG36:AI36)</f>
        <v>0</v>
      </c>
      <c r="BA36" s="145">
        <f>SUM(AJ36:AL36)</f>
        <v>0</v>
      </c>
      <c r="BB36" s="145">
        <f>SUM(AM36:AO36)</f>
        <v>0</v>
      </c>
      <c r="BD36" s="145">
        <f>SUM(AQ36:AT36)</f>
        <v>0</v>
      </c>
      <c r="BE36" s="145">
        <f>SUM(AU36:AX36)</f>
        <v>0</v>
      </c>
      <c r="BF36" s="145">
        <f>SUM(AY36:BB36)</f>
        <v>0</v>
      </c>
    </row>
    <row r="37" spans="1:58" ht="6" customHeight="1">
      <c r="B37" s="144"/>
      <c r="C37" s="143"/>
      <c r="D37" s="143"/>
      <c r="E37" s="143"/>
      <c r="F37" s="142"/>
      <c r="G37" s="142"/>
      <c r="H37" s="142"/>
      <c r="I37" s="142"/>
      <c r="J37" s="142"/>
      <c r="K37" s="142"/>
      <c r="L37" s="142"/>
      <c r="M37" s="142"/>
      <c r="N37" s="142"/>
      <c r="O37" s="142"/>
      <c r="P37" s="142"/>
      <c r="Q37" s="141"/>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Q37" s="141"/>
      <c r="AR37" s="141"/>
      <c r="AS37" s="141"/>
      <c r="AT37" s="141"/>
      <c r="AU37" s="141"/>
      <c r="AV37" s="141"/>
      <c r="AW37" s="141"/>
      <c r="AX37" s="141"/>
      <c r="AY37" s="141"/>
      <c r="AZ37" s="141"/>
      <c r="BA37" s="141"/>
      <c r="BB37" s="141"/>
      <c r="BD37" s="141"/>
      <c r="BE37" s="141"/>
      <c r="BF37" s="141"/>
    </row>
    <row r="38" spans="1:58">
      <c r="B38" s="140" t="str">
        <f>"TOTAL "&amp;B34</f>
        <v>TOTAL T&amp;E</v>
      </c>
      <c r="C38" s="139"/>
      <c r="D38" s="139"/>
      <c r="E38" s="139"/>
      <c r="F38" s="138">
        <f t="shared" ref="F38:AO38" si="13">SUM(F35:F37)</f>
        <v>4000</v>
      </c>
      <c r="G38" s="138">
        <f t="shared" si="13"/>
        <v>12000</v>
      </c>
      <c r="H38" s="138">
        <f t="shared" si="13"/>
        <v>12000</v>
      </c>
      <c r="I38" s="138">
        <f t="shared" si="13"/>
        <v>12000</v>
      </c>
      <c r="J38" s="138">
        <f t="shared" si="13"/>
        <v>16000</v>
      </c>
      <c r="K38" s="138">
        <f t="shared" si="13"/>
        <v>20000</v>
      </c>
      <c r="L38" s="138">
        <f t="shared" si="13"/>
        <v>20000</v>
      </c>
      <c r="M38" s="138">
        <f t="shared" si="13"/>
        <v>20000</v>
      </c>
      <c r="N38" s="138">
        <f t="shared" si="13"/>
        <v>20000</v>
      </c>
      <c r="O38" s="138">
        <f t="shared" si="13"/>
        <v>20000</v>
      </c>
      <c r="P38" s="138">
        <f t="shared" si="13"/>
        <v>24000</v>
      </c>
      <c r="Q38" s="138">
        <f t="shared" si="13"/>
        <v>24000</v>
      </c>
      <c r="R38" s="138">
        <f t="shared" si="13"/>
        <v>24000</v>
      </c>
      <c r="S38" s="138">
        <f t="shared" si="13"/>
        <v>24000</v>
      </c>
      <c r="T38" s="138">
        <f t="shared" si="13"/>
        <v>24000</v>
      </c>
      <c r="U38" s="138">
        <f t="shared" si="13"/>
        <v>28000</v>
      </c>
      <c r="V38" s="138">
        <f t="shared" si="13"/>
        <v>28000</v>
      </c>
      <c r="W38" s="138">
        <f t="shared" si="13"/>
        <v>28000</v>
      </c>
      <c r="X38" s="138">
        <f t="shared" si="13"/>
        <v>32000</v>
      </c>
      <c r="Y38" s="138">
        <f t="shared" si="13"/>
        <v>32000</v>
      </c>
      <c r="Z38" s="138">
        <f t="shared" si="13"/>
        <v>32000</v>
      </c>
      <c r="AA38" s="138">
        <f t="shared" si="13"/>
        <v>32000</v>
      </c>
      <c r="AB38" s="138">
        <f t="shared" si="13"/>
        <v>32000</v>
      </c>
      <c r="AC38" s="138">
        <f t="shared" si="13"/>
        <v>36000</v>
      </c>
      <c r="AD38" s="138">
        <f t="shared" si="13"/>
        <v>36000</v>
      </c>
      <c r="AE38" s="138">
        <f t="shared" si="13"/>
        <v>36000</v>
      </c>
      <c r="AF38" s="138">
        <f t="shared" si="13"/>
        <v>36000</v>
      </c>
      <c r="AG38" s="138">
        <f t="shared" si="13"/>
        <v>40000</v>
      </c>
      <c r="AH38" s="138">
        <f t="shared" si="13"/>
        <v>44000</v>
      </c>
      <c r="AI38" s="138">
        <f t="shared" si="13"/>
        <v>44000</v>
      </c>
      <c r="AJ38" s="138">
        <f t="shared" si="13"/>
        <v>44000</v>
      </c>
      <c r="AK38" s="138">
        <f t="shared" si="13"/>
        <v>44000</v>
      </c>
      <c r="AL38" s="138">
        <f t="shared" si="13"/>
        <v>48000</v>
      </c>
      <c r="AM38" s="138">
        <f t="shared" si="13"/>
        <v>48000</v>
      </c>
      <c r="AN38" s="138">
        <f t="shared" si="13"/>
        <v>48000</v>
      </c>
      <c r="AO38" s="138">
        <f t="shared" si="13"/>
        <v>48000</v>
      </c>
      <c r="AQ38" s="138">
        <f t="shared" ref="AQ38:AX38" si="14">SUM(AQ35:AQ37)</f>
        <v>28000</v>
      </c>
      <c r="AR38" s="138">
        <f t="shared" si="14"/>
        <v>48000</v>
      </c>
      <c r="AS38" s="138">
        <f t="shared" si="14"/>
        <v>60000</v>
      </c>
      <c r="AT38" s="138">
        <f t="shared" si="14"/>
        <v>68000</v>
      </c>
      <c r="AU38" s="138">
        <f t="shared" si="14"/>
        <v>72000</v>
      </c>
      <c r="AV38" s="138">
        <f t="shared" si="14"/>
        <v>84000</v>
      </c>
      <c r="AW38" s="138">
        <f t="shared" si="14"/>
        <v>96000</v>
      </c>
      <c r="AX38" s="138">
        <f t="shared" si="14"/>
        <v>100000</v>
      </c>
      <c r="AY38" s="138">
        <f>SUM(AY34:AY37)</f>
        <v>108000</v>
      </c>
      <c r="AZ38" s="138">
        <f>SUM(AZ34:AZ37)</f>
        <v>128000</v>
      </c>
      <c r="BA38" s="138">
        <f>SUM(BA34:BA37)</f>
        <v>136000</v>
      </c>
      <c r="BB38" s="138">
        <f>SUM(BB34:BB37)</f>
        <v>144000</v>
      </c>
      <c r="BD38" s="138">
        <f>SUM(AQ38:AT38)</f>
        <v>204000</v>
      </c>
      <c r="BE38" s="138">
        <f>SUM(AU38:AX38)</f>
        <v>352000</v>
      </c>
      <c r="BF38" s="138">
        <f>SUM(AY38:BB38)</f>
        <v>516000</v>
      </c>
    </row>
    <row r="39" spans="1:58">
      <c r="Q39" s="149"/>
      <c r="AQ39" s="149"/>
      <c r="AR39" s="149"/>
      <c r="AS39" s="149"/>
      <c r="AT39" s="149"/>
      <c r="AU39" s="149"/>
      <c r="AV39" s="149"/>
      <c r="AW39" s="149"/>
      <c r="AX39" s="149"/>
      <c r="AY39" s="149"/>
      <c r="AZ39" s="149"/>
      <c r="BA39" s="149"/>
      <c r="BB39" s="149"/>
      <c r="BD39" s="149"/>
      <c r="BE39" s="149"/>
      <c r="BF39" s="149"/>
    </row>
    <row r="40" spans="1:58">
      <c r="B40" s="148" t="s">
        <v>54</v>
      </c>
      <c r="C40" s="143"/>
      <c r="D40" s="143"/>
      <c r="E40" s="143"/>
      <c r="F40" s="147"/>
      <c r="G40" s="147"/>
      <c r="H40" s="147"/>
      <c r="I40" s="147"/>
      <c r="J40" s="147"/>
      <c r="K40" s="147"/>
      <c r="L40" s="147"/>
      <c r="M40" s="147"/>
      <c r="N40" s="147"/>
      <c r="O40" s="147"/>
      <c r="P40" s="147"/>
      <c r="Q40" s="145"/>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Q40" s="145"/>
      <c r="AR40" s="145"/>
      <c r="AS40" s="145"/>
      <c r="AT40" s="145"/>
      <c r="AU40" s="145"/>
      <c r="AV40" s="145"/>
      <c r="AW40" s="145"/>
      <c r="AX40" s="145"/>
      <c r="AY40" s="145"/>
      <c r="AZ40" s="145"/>
      <c r="BA40" s="145"/>
      <c r="BB40" s="145"/>
      <c r="BD40" s="145"/>
      <c r="BE40" s="145"/>
      <c r="BF40" s="145"/>
    </row>
    <row r="41" spans="1:58">
      <c r="B41" s="146" t="s">
        <v>53</v>
      </c>
      <c r="C41" s="143"/>
      <c r="D41" s="152">
        <v>0</v>
      </c>
      <c r="E41" s="150" t="s">
        <v>55</v>
      </c>
      <c r="F41" s="147">
        <f t="shared" ref="F41:O42" si="15">$D41</f>
        <v>0</v>
      </c>
      <c r="G41" s="147">
        <f t="shared" si="15"/>
        <v>0</v>
      </c>
      <c r="H41" s="147">
        <f t="shared" si="15"/>
        <v>0</v>
      </c>
      <c r="I41" s="147">
        <f t="shared" si="15"/>
        <v>0</v>
      </c>
      <c r="J41" s="147">
        <f t="shared" si="15"/>
        <v>0</v>
      </c>
      <c r="K41" s="147">
        <f t="shared" si="15"/>
        <v>0</v>
      </c>
      <c r="L41" s="147">
        <f t="shared" si="15"/>
        <v>0</v>
      </c>
      <c r="M41" s="147">
        <f t="shared" si="15"/>
        <v>0</v>
      </c>
      <c r="N41" s="147">
        <f t="shared" si="15"/>
        <v>0</v>
      </c>
      <c r="O41" s="147">
        <f t="shared" si="15"/>
        <v>0</v>
      </c>
      <c r="P41" s="147">
        <f t="shared" ref="P41:Y42" si="16">$D41</f>
        <v>0</v>
      </c>
      <c r="Q41" s="145">
        <f t="shared" si="16"/>
        <v>0</v>
      </c>
      <c r="R41" s="147">
        <f t="shared" si="16"/>
        <v>0</v>
      </c>
      <c r="S41" s="147">
        <f t="shared" si="16"/>
        <v>0</v>
      </c>
      <c r="T41" s="147">
        <f t="shared" si="16"/>
        <v>0</v>
      </c>
      <c r="U41" s="147">
        <f t="shared" si="16"/>
        <v>0</v>
      </c>
      <c r="V41" s="147">
        <f t="shared" si="16"/>
        <v>0</v>
      </c>
      <c r="W41" s="147">
        <f t="shared" si="16"/>
        <v>0</v>
      </c>
      <c r="X41" s="147">
        <f t="shared" si="16"/>
        <v>0</v>
      </c>
      <c r="Y41" s="147">
        <f t="shared" si="16"/>
        <v>0</v>
      </c>
      <c r="Z41" s="147">
        <f t="shared" ref="Z41:AI42" si="17">$D41</f>
        <v>0</v>
      </c>
      <c r="AA41" s="147">
        <f t="shared" si="17"/>
        <v>0</v>
      </c>
      <c r="AB41" s="147">
        <f t="shared" si="17"/>
        <v>0</v>
      </c>
      <c r="AC41" s="147">
        <f t="shared" si="17"/>
        <v>0</v>
      </c>
      <c r="AD41" s="147">
        <f t="shared" si="17"/>
        <v>0</v>
      </c>
      <c r="AE41" s="147">
        <f t="shared" si="17"/>
        <v>0</v>
      </c>
      <c r="AF41" s="147">
        <f t="shared" si="17"/>
        <v>0</v>
      </c>
      <c r="AG41" s="147">
        <f t="shared" si="17"/>
        <v>0</v>
      </c>
      <c r="AH41" s="147">
        <f t="shared" si="17"/>
        <v>0</v>
      </c>
      <c r="AI41" s="147">
        <f t="shared" si="17"/>
        <v>0</v>
      </c>
      <c r="AJ41" s="147">
        <f t="shared" ref="AJ41:AO42" si="18">$D41</f>
        <v>0</v>
      </c>
      <c r="AK41" s="147">
        <f t="shared" si="18"/>
        <v>0</v>
      </c>
      <c r="AL41" s="147">
        <f t="shared" si="18"/>
        <v>0</v>
      </c>
      <c r="AM41" s="147">
        <f t="shared" si="18"/>
        <v>0</v>
      </c>
      <c r="AN41" s="147">
        <f t="shared" si="18"/>
        <v>0</v>
      </c>
      <c r="AO41" s="147">
        <f t="shared" si="18"/>
        <v>0</v>
      </c>
      <c r="AQ41" s="145">
        <f>SUM(F41:H41)</f>
        <v>0</v>
      </c>
      <c r="AR41" s="145">
        <f>SUM(I41:K41)</f>
        <v>0</v>
      </c>
      <c r="AS41" s="145">
        <f>SUM(L41:N41)</f>
        <v>0</v>
      </c>
      <c r="AT41" s="145">
        <f>SUM(O41:Q41)</f>
        <v>0</v>
      </c>
      <c r="AU41" s="145">
        <f>SUM(R41:T41)</f>
        <v>0</v>
      </c>
      <c r="AV41" s="145">
        <f>SUM(U41:W41)</f>
        <v>0</v>
      </c>
      <c r="AW41" s="145">
        <f>SUM(X41:Z41)</f>
        <v>0</v>
      </c>
      <c r="AX41" s="145">
        <f>SUM(AA41:AC41)</f>
        <v>0</v>
      </c>
      <c r="AY41" s="145">
        <f>SUM(AD41:AF41)</f>
        <v>0</v>
      </c>
      <c r="AZ41" s="145">
        <f>SUM(AG41:AI41)</f>
        <v>0</v>
      </c>
      <c r="BA41" s="145">
        <f>SUM(AJ41:AL41)</f>
        <v>0</v>
      </c>
      <c r="BB41" s="145">
        <f>SUM(AM41:AO41)</f>
        <v>0</v>
      </c>
      <c r="BD41" s="145">
        <f>SUM(AQ41:AT41)</f>
        <v>0</v>
      </c>
      <c r="BE41" s="145">
        <f>SUM(AU41:AX41)</f>
        <v>0</v>
      </c>
      <c r="BF41" s="145">
        <f>SUM(AY41:BB41)</f>
        <v>0</v>
      </c>
    </row>
    <row r="42" spans="1:58">
      <c r="B42" s="146" t="s">
        <v>53</v>
      </c>
      <c r="C42" s="143"/>
      <c r="D42" s="151">
        <v>0</v>
      </c>
      <c r="E42" s="150" t="s">
        <v>55</v>
      </c>
      <c r="F42" s="147">
        <f t="shared" si="15"/>
        <v>0</v>
      </c>
      <c r="G42" s="147">
        <f t="shared" si="15"/>
        <v>0</v>
      </c>
      <c r="H42" s="147">
        <f t="shared" si="15"/>
        <v>0</v>
      </c>
      <c r="I42" s="147">
        <f t="shared" si="15"/>
        <v>0</v>
      </c>
      <c r="J42" s="147">
        <f t="shared" si="15"/>
        <v>0</v>
      </c>
      <c r="K42" s="147">
        <f t="shared" si="15"/>
        <v>0</v>
      </c>
      <c r="L42" s="147">
        <f t="shared" si="15"/>
        <v>0</v>
      </c>
      <c r="M42" s="147">
        <f t="shared" si="15"/>
        <v>0</v>
      </c>
      <c r="N42" s="147">
        <f t="shared" si="15"/>
        <v>0</v>
      </c>
      <c r="O42" s="147">
        <f t="shared" si="15"/>
        <v>0</v>
      </c>
      <c r="P42" s="147">
        <f t="shared" si="16"/>
        <v>0</v>
      </c>
      <c r="Q42" s="145">
        <f t="shared" si="16"/>
        <v>0</v>
      </c>
      <c r="R42" s="147">
        <f t="shared" si="16"/>
        <v>0</v>
      </c>
      <c r="S42" s="147">
        <f t="shared" si="16"/>
        <v>0</v>
      </c>
      <c r="T42" s="147">
        <f t="shared" si="16"/>
        <v>0</v>
      </c>
      <c r="U42" s="147">
        <f t="shared" si="16"/>
        <v>0</v>
      </c>
      <c r="V42" s="147">
        <f t="shared" si="16"/>
        <v>0</v>
      </c>
      <c r="W42" s="147">
        <f t="shared" si="16"/>
        <v>0</v>
      </c>
      <c r="X42" s="147">
        <f t="shared" si="16"/>
        <v>0</v>
      </c>
      <c r="Y42" s="147">
        <f t="shared" si="16"/>
        <v>0</v>
      </c>
      <c r="Z42" s="147">
        <f t="shared" si="17"/>
        <v>0</v>
      </c>
      <c r="AA42" s="147">
        <f t="shared" si="17"/>
        <v>0</v>
      </c>
      <c r="AB42" s="147">
        <f t="shared" si="17"/>
        <v>0</v>
      </c>
      <c r="AC42" s="147">
        <f t="shared" si="17"/>
        <v>0</v>
      </c>
      <c r="AD42" s="147">
        <f t="shared" si="17"/>
        <v>0</v>
      </c>
      <c r="AE42" s="147">
        <f t="shared" si="17"/>
        <v>0</v>
      </c>
      <c r="AF42" s="147">
        <f t="shared" si="17"/>
        <v>0</v>
      </c>
      <c r="AG42" s="147">
        <f t="shared" si="17"/>
        <v>0</v>
      </c>
      <c r="AH42" s="147">
        <f t="shared" si="17"/>
        <v>0</v>
      </c>
      <c r="AI42" s="147">
        <f t="shared" si="17"/>
        <v>0</v>
      </c>
      <c r="AJ42" s="147">
        <f t="shared" si="18"/>
        <v>0</v>
      </c>
      <c r="AK42" s="147">
        <f t="shared" si="18"/>
        <v>0</v>
      </c>
      <c r="AL42" s="147">
        <f t="shared" si="18"/>
        <v>0</v>
      </c>
      <c r="AM42" s="147">
        <f t="shared" si="18"/>
        <v>0</v>
      </c>
      <c r="AN42" s="147">
        <f t="shared" si="18"/>
        <v>0</v>
      </c>
      <c r="AO42" s="147">
        <f t="shared" si="18"/>
        <v>0</v>
      </c>
      <c r="AQ42" s="145">
        <f>SUM(F42:H42)</f>
        <v>0</v>
      </c>
      <c r="AR42" s="145">
        <f>SUM(I42:K42)</f>
        <v>0</v>
      </c>
      <c r="AS42" s="145">
        <f>SUM(L42:N42)</f>
        <v>0</v>
      </c>
      <c r="AT42" s="145">
        <f>SUM(O42:Q42)</f>
        <v>0</v>
      </c>
      <c r="AU42" s="145">
        <f>SUM(R42:T42)</f>
        <v>0</v>
      </c>
      <c r="AV42" s="145">
        <f>SUM(U42:W42)</f>
        <v>0</v>
      </c>
      <c r="AW42" s="145">
        <f>SUM(X42:Z42)</f>
        <v>0</v>
      </c>
      <c r="AX42" s="145">
        <f>SUM(AA42:AC42)</f>
        <v>0</v>
      </c>
      <c r="AY42" s="145">
        <f>SUM(AD42:AF42)</f>
        <v>0</v>
      </c>
      <c r="AZ42" s="145">
        <f>SUM(AG42:AI42)</f>
        <v>0</v>
      </c>
      <c r="BA42" s="145">
        <f>SUM(AJ42:AL42)</f>
        <v>0</v>
      </c>
      <c r="BB42" s="145">
        <f>SUM(AM42:AO42)</f>
        <v>0</v>
      </c>
      <c r="BD42" s="145">
        <f>SUM(AQ42:AT42)</f>
        <v>0</v>
      </c>
      <c r="BE42" s="145">
        <f>SUM(AU42:AX42)</f>
        <v>0</v>
      </c>
      <c r="BF42" s="145">
        <f>SUM(AY42:BB42)</f>
        <v>0</v>
      </c>
    </row>
    <row r="43" spans="1:58" ht="6" customHeight="1">
      <c r="B43" s="144"/>
      <c r="C43" s="143"/>
      <c r="D43" s="143"/>
      <c r="E43" s="143"/>
      <c r="F43" s="142"/>
      <c r="G43" s="142"/>
      <c r="H43" s="142"/>
      <c r="I43" s="142"/>
      <c r="J43" s="142"/>
      <c r="K43" s="142"/>
      <c r="L43" s="142"/>
      <c r="M43" s="142"/>
      <c r="N43" s="142"/>
      <c r="O43" s="142"/>
      <c r="P43" s="142"/>
      <c r="Q43" s="141"/>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Q43" s="141"/>
      <c r="AR43" s="141"/>
      <c r="AS43" s="141"/>
      <c r="AT43" s="141"/>
      <c r="AU43" s="141"/>
      <c r="AV43" s="141"/>
      <c r="AW43" s="141"/>
      <c r="AX43" s="141"/>
      <c r="AY43" s="141"/>
      <c r="AZ43" s="141"/>
      <c r="BA43" s="141"/>
      <c r="BB43" s="141"/>
      <c r="BD43" s="141"/>
      <c r="BE43" s="141"/>
      <c r="BF43" s="141"/>
    </row>
    <row r="44" spans="1:58">
      <c r="B44" s="140" t="str">
        <f>"TOTAL "&amp;B40</f>
        <v>TOTAL OTHER EXPENSES</v>
      </c>
      <c r="C44" s="139"/>
      <c r="D44" s="139"/>
      <c r="E44" s="139"/>
      <c r="F44" s="138">
        <f t="shared" ref="F44:AO44" si="19">SUM(F41:F43)</f>
        <v>0</v>
      </c>
      <c r="G44" s="138">
        <f t="shared" si="19"/>
        <v>0</v>
      </c>
      <c r="H44" s="138">
        <f t="shared" si="19"/>
        <v>0</v>
      </c>
      <c r="I44" s="138">
        <f t="shared" si="19"/>
        <v>0</v>
      </c>
      <c r="J44" s="138">
        <f t="shared" si="19"/>
        <v>0</v>
      </c>
      <c r="K44" s="138">
        <f t="shared" si="19"/>
        <v>0</v>
      </c>
      <c r="L44" s="138">
        <f t="shared" si="19"/>
        <v>0</v>
      </c>
      <c r="M44" s="138">
        <f t="shared" si="19"/>
        <v>0</v>
      </c>
      <c r="N44" s="138">
        <f t="shared" si="19"/>
        <v>0</v>
      </c>
      <c r="O44" s="138">
        <f t="shared" si="19"/>
        <v>0</v>
      </c>
      <c r="P44" s="138">
        <f t="shared" si="19"/>
        <v>0</v>
      </c>
      <c r="Q44" s="138">
        <f t="shared" si="19"/>
        <v>0</v>
      </c>
      <c r="R44" s="138">
        <f t="shared" si="19"/>
        <v>0</v>
      </c>
      <c r="S44" s="138">
        <f t="shared" si="19"/>
        <v>0</v>
      </c>
      <c r="T44" s="138">
        <f t="shared" si="19"/>
        <v>0</v>
      </c>
      <c r="U44" s="138">
        <f t="shared" si="19"/>
        <v>0</v>
      </c>
      <c r="V44" s="138">
        <f t="shared" si="19"/>
        <v>0</v>
      </c>
      <c r="W44" s="138">
        <f t="shared" si="19"/>
        <v>0</v>
      </c>
      <c r="X44" s="138">
        <f t="shared" si="19"/>
        <v>0</v>
      </c>
      <c r="Y44" s="138">
        <f t="shared" si="19"/>
        <v>0</v>
      </c>
      <c r="Z44" s="138">
        <f t="shared" si="19"/>
        <v>0</v>
      </c>
      <c r="AA44" s="138">
        <f t="shared" si="19"/>
        <v>0</v>
      </c>
      <c r="AB44" s="138">
        <f t="shared" si="19"/>
        <v>0</v>
      </c>
      <c r="AC44" s="138">
        <f t="shared" si="19"/>
        <v>0</v>
      </c>
      <c r="AD44" s="138">
        <f t="shared" si="19"/>
        <v>0</v>
      </c>
      <c r="AE44" s="138">
        <f t="shared" si="19"/>
        <v>0</v>
      </c>
      <c r="AF44" s="138">
        <f t="shared" si="19"/>
        <v>0</v>
      </c>
      <c r="AG44" s="138">
        <f t="shared" si="19"/>
        <v>0</v>
      </c>
      <c r="AH44" s="138">
        <f t="shared" si="19"/>
        <v>0</v>
      </c>
      <c r="AI44" s="138">
        <f t="shared" si="19"/>
        <v>0</v>
      </c>
      <c r="AJ44" s="138">
        <f t="shared" si="19"/>
        <v>0</v>
      </c>
      <c r="AK44" s="138">
        <f t="shared" si="19"/>
        <v>0</v>
      </c>
      <c r="AL44" s="138">
        <f t="shared" si="19"/>
        <v>0</v>
      </c>
      <c r="AM44" s="138">
        <f t="shared" si="19"/>
        <v>0</v>
      </c>
      <c r="AN44" s="138">
        <f t="shared" si="19"/>
        <v>0</v>
      </c>
      <c r="AO44" s="138">
        <f t="shared" si="19"/>
        <v>0</v>
      </c>
      <c r="AQ44" s="138">
        <f t="shared" ref="AQ44:BB44" si="20">SUM(AQ41:AQ43)</f>
        <v>0</v>
      </c>
      <c r="AR44" s="138">
        <f t="shared" si="20"/>
        <v>0</v>
      </c>
      <c r="AS44" s="138">
        <f t="shared" si="20"/>
        <v>0</v>
      </c>
      <c r="AT44" s="138">
        <f t="shared" si="20"/>
        <v>0</v>
      </c>
      <c r="AU44" s="138">
        <f t="shared" si="20"/>
        <v>0</v>
      </c>
      <c r="AV44" s="138">
        <f t="shared" si="20"/>
        <v>0</v>
      </c>
      <c r="AW44" s="138">
        <f t="shared" si="20"/>
        <v>0</v>
      </c>
      <c r="AX44" s="138">
        <f t="shared" si="20"/>
        <v>0</v>
      </c>
      <c r="AY44" s="138">
        <f t="shared" si="20"/>
        <v>0</v>
      </c>
      <c r="AZ44" s="138">
        <f t="shared" si="20"/>
        <v>0</v>
      </c>
      <c r="BA44" s="138">
        <f t="shared" si="20"/>
        <v>0</v>
      </c>
      <c r="BB44" s="138">
        <f t="shared" si="20"/>
        <v>0</v>
      </c>
      <c r="BD44" s="138">
        <f>SUM(AQ44:AT44)</f>
        <v>0</v>
      </c>
      <c r="BE44" s="138">
        <f>SUM(AU44:AX44)</f>
        <v>0</v>
      </c>
      <c r="BF44" s="138">
        <f>SUM(AY44:BB44)</f>
        <v>0</v>
      </c>
    </row>
    <row r="45" spans="1:58">
      <c r="Q45" s="149"/>
      <c r="AQ45" s="149"/>
      <c r="AR45" s="149"/>
      <c r="AS45" s="149"/>
      <c r="AT45" s="149"/>
      <c r="AU45" s="149"/>
      <c r="AV45" s="149"/>
      <c r="AW45" s="149"/>
      <c r="AX45" s="149"/>
      <c r="AY45" s="149"/>
      <c r="AZ45" s="149"/>
      <c r="BA45" s="149"/>
      <c r="BB45" s="149"/>
      <c r="BD45" s="149"/>
      <c r="BE45" s="149"/>
      <c r="BF45" s="149"/>
    </row>
    <row r="46" spans="1:58">
      <c r="B46" s="148" t="s">
        <v>54</v>
      </c>
      <c r="C46" s="143"/>
      <c r="D46" s="143"/>
      <c r="E46" s="143"/>
      <c r="F46" s="147"/>
      <c r="G46" s="147"/>
      <c r="H46" s="147"/>
      <c r="I46" s="147"/>
      <c r="J46" s="147"/>
      <c r="K46" s="147"/>
      <c r="L46" s="147"/>
      <c r="M46" s="147"/>
      <c r="N46" s="147"/>
      <c r="O46" s="147"/>
      <c r="P46" s="147"/>
      <c r="Q46" s="145"/>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Q46" s="145"/>
      <c r="AR46" s="145"/>
      <c r="AS46" s="145"/>
      <c r="AT46" s="145"/>
      <c r="AU46" s="145"/>
      <c r="AV46" s="145"/>
      <c r="AW46" s="145"/>
      <c r="AX46" s="145"/>
      <c r="AY46" s="145"/>
      <c r="AZ46" s="145"/>
      <c r="BA46" s="145"/>
      <c r="BB46" s="145"/>
      <c r="BD46" s="145"/>
      <c r="BE46" s="145"/>
      <c r="BF46" s="145"/>
    </row>
    <row r="47" spans="1:58">
      <c r="B47" s="146" t="s">
        <v>53</v>
      </c>
      <c r="C47" s="143"/>
      <c r="D47" s="143"/>
      <c r="E47" s="143"/>
      <c r="F47" s="142">
        <v>0</v>
      </c>
      <c r="G47" s="142">
        <v>0</v>
      </c>
      <c r="H47" s="142">
        <v>0</v>
      </c>
      <c r="I47" s="142">
        <v>0</v>
      </c>
      <c r="J47" s="142">
        <v>0</v>
      </c>
      <c r="K47" s="142">
        <v>0</v>
      </c>
      <c r="L47" s="142">
        <v>0</v>
      </c>
      <c r="M47" s="142">
        <v>0</v>
      </c>
      <c r="N47" s="142">
        <v>0</v>
      </c>
      <c r="O47" s="142">
        <v>0</v>
      </c>
      <c r="P47" s="142">
        <v>0</v>
      </c>
      <c r="Q47" s="141">
        <v>0</v>
      </c>
      <c r="R47" s="142">
        <v>0</v>
      </c>
      <c r="S47" s="142">
        <v>0</v>
      </c>
      <c r="T47" s="142">
        <v>0</v>
      </c>
      <c r="U47" s="142">
        <v>0</v>
      </c>
      <c r="V47" s="142">
        <v>0</v>
      </c>
      <c r="W47" s="142">
        <v>0</v>
      </c>
      <c r="X47" s="142">
        <v>0</v>
      </c>
      <c r="Y47" s="142">
        <v>0</v>
      </c>
      <c r="Z47" s="142">
        <v>0</v>
      </c>
      <c r="AA47" s="142">
        <v>0</v>
      </c>
      <c r="AB47" s="142">
        <v>0</v>
      </c>
      <c r="AC47" s="142">
        <v>0</v>
      </c>
      <c r="AD47" s="142">
        <v>0</v>
      </c>
      <c r="AE47" s="142">
        <v>0</v>
      </c>
      <c r="AF47" s="142">
        <v>0</v>
      </c>
      <c r="AG47" s="142">
        <v>0</v>
      </c>
      <c r="AH47" s="142">
        <v>0</v>
      </c>
      <c r="AI47" s="142">
        <v>0</v>
      </c>
      <c r="AJ47" s="142">
        <v>0</v>
      </c>
      <c r="AK47" s="142">
        <v>0</v>
      </c>
      <c r="AL47" s="142">
        <v>0</v>
      </c>
      <c r="AM47" s="142">
        <v>0</v>
      </c>
      <c r="AN47" s="142">
        <v>0</v>
      </c>
      <c r="AO47" s="142">
        <v>0</v>
      </c>
      <c r="AQ47" s="145">
        <f>SUM(F47:H47)</f>
        <v>0</v>
      </c>
      <c r="AR47" s="145">
        <f>SUM(I47:K47)</f>
        <v>0</v>
      </c>
      <c r="AS47" s="145">
        <f>SUM(L47:N47)</f>
        <v>0</v>
      </c>
      <c r="AT47" s="145">
        <f>SUM(O47:Q47)</f>
        <v>0</v>
      </c>
      <c r="AU47" s="145">
        <f>SUM(R47:T47)</f>
        <v>0</v>
      </c>
      <c r="AV47" s="145">
        <f>SUM(U47:W47)</f>
        <v>0</v>
      </c>
      <c r="AW47" s="145">
        <f>SUM(X47:Z47)</f>
        <v>0</v>
      </c>
      <c r="AX47" s="145">
        <f>SUM(AA47:AC47)</f>
        <v>0</v>
      </c>
      <c r="AY47" s="145">
        <f>SUM(AD47:AF47)</f>
        <v>0</v>
      </c>
      <c r="AZ47" s="145">
        <f>SUM(AG47:AI47)</f>
        <v>0</v>
      </c>
      <c r="BA47" s="145">
        <f>SUM(AJ47:AL47)</f>
        <v>0</v>
      </c>
      <c r="BB47" s="145">
        <f>SUM(AM47:AO47)</f>
        <v>0</v>
      </c>
      <c r="BD47" s="145">
        <f>SUM(AQ47:AT47)</f>
        <v>0</v>
      </c>
      <c r="BE47" s="145">
        <f>SUM(AU47:AX47)</f>
        <v>0</v>
      </c>
      <c r="BF47" s="145">
        <f>SUM(AY47:BB47)</f>
        <v>0</v>
      </c>
    </row>
    <row r="48" spans="1:58">
      <c r="B48" s="146" t="s">
        <v>53</v>
      </c>
      <c r="C48" s="143"/>
      <c r="D48" s="143"/>
      <c r="E48" s="143"/>
      <c r="F48" s="142">
        <v>0</v>
      </c>
      <c r="G48" s="142">
        <v>0</v>
      </c>
      <c r="H48" s="142">
        <v>0</v>
      </c>
      <c r="I48" s="142">
        <v>0</v>
      </c>
      <c r="J48" s="142">
        <v>0</v>
      </c>
      <c r="K48" s="142">
        <v>0</v>
      </c>
      <c r="L48" s="142">
        <v>0</v>
      </c>
      <c r="M48" s="142">
        <v>0</v>
      </c>
      <c r="N48" s="142">
        <v>0</v>
      </c>
      <c r="O48" s="142">
        <v>0</v>
      </c>
      <c r="P48" s="142">
        <v>0</v>
      </c>
      <c r="Q48" s="141">
        <v>0</v>
      </c>
      <c r="R48" s="142">
        <v>0</v>
      </c>
      <c r="S48" s="142">
        <v>0</v>
      </c>
      <c r="T48" s="142">
        <v>0</v>
      </c>
      <c r="U48" s="142">
        <v>0</v>
      </c>
      <c r="V48" s="142">
        <v>0</v>
      </c>
      <c r="W48" s="142">
        <v>0</v>
      </c>
      <c r="X48" s="142">
        <v>0</v>
      </c>
      <c r="Y48" s="142">
        <v>0</v>
      </c>
      <c r="Z48" s="142">
        <v>0</v>
      </c>
      <c r="AA48" s="142">
        <v>0</v>
      </c>
      <c r="AB48" s="142">
        <v>0</v>
      </c>
      <c r="AC48" s="142">
        <v>0</v>
      </c>
      <c r="AD48" s="142">
        <v>0</v>
      </c>
      <c r="AE48" s="142">
        <v>0</v>
      </c>
      <c r="AF48" s="142">
        <v>0</v>
      </c>
      <c r="AG48" s="142">
        <v>0</v>
      </c>
      <c r="AH48" s="142">
        <v>0</v>
      </c>
      <c r="AI48" s="142">
        <v>0</v>
      </c>
      <c r="AJ48" s="142">
        <v>0</v>
      </c>
      <c r="AK48" s="142">
        <v>0</v>
      </c>
      <c r="AL48" s="142">
        <v>0</v>
      </c>
      <c r="AM48" s="142">
        <v>0</v>
      </c>
      <c r="AN48" s="142">
        <v>0</v>
      </c>
      <c r="AO48" s="142">
        <v>0</v>
      </c>
      <c r="AQ48" s="145">
        <f>SUM(F48:H48)</f>
        <v>0</v>
      </c>
      <c r="AR48" s="145">
        <f>SUM(I48:K48)</f>
        <v>0</v>
      </c>
      <c r="AS48" s="145">
        <f>SUM(L48:N48)</f>
        <v>0</v>
      </c>
      <c r="AT48" s="145">
        <f>SUM(O48:Q48)</f>
        <v>0</v>
      </c>
      <c r="AU48" s="145">
        <f>SUM(R48:T48)</f>
        <v>0</v>
      </c>
      <c r="AV48" s="145">
        <f>SUM(U48:W48)</f>
        <v>0</v>
      </c>
      <c r="AW48" s="145">
        <f>SUM(X48:Z48)</f>
        <v>0</v>
      </c>
      <c r="AX48" s="145">
        <f>SUM(AA48:AC48)</f>
        <v>0</v>
      </c>
      <c r="AY48" s="145">
        <f>SUM(AD48:AF48)</f>
        <v>0</v>
      </c>
      <c r="AZ48" s="145">
        <f>SUM(AG48:AI48)</f>
        <v>0</v>
      </c>
      <c r="BA48" s="145">
        <f>SUM(AJ48:AL48)</f>
        <v>0</v>
      </c>
      <c r="BB48" s="145">
        <f>SUM(AM48:AO48)</f>
        <v>0</v>
      </c>
      <c r="BD48" s="145">
        <f>SUM(AQ48:AT48)</f>
        <v>0</v>
      </c>
      <c r="BE48" s="145">
        <f>SUM(AU48:AX48)</f>
        <v>0</v>
      </c>
      <c r="BF48" s="145">
        <f>SUM(AY48:BB48)</f>
        <v>0</v>
      </c>
    </row>
    <row r="49" spans="1:58" ht="6" customHeight="1">
      <c r="B49" s="144"/>
      <c r="C49" s="143"/>
      <c r="D49" s="143"/>
      <c r="E49" s="143"/>
      <c r="F49" s="142"/>
      <c r="G49" s="142"/>
      <c r="H49" s="142"/>
      <c r="I49" s="142"/>
      <c r="J49" s="142"/>
      <c r="K49" s="142"/>
      <c r="L49" s="142"/>
      <c r="M49" s="142"/>
      <c r="N49" s="142"/>
      <c r="O49" s="142"/>
      <c r="P49" s="142"/>
      <c r="Q49" s="141"/>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Q49" s="141"/>
      <c r="AR49" s="141"/>
      <c r="AS49" s="141"/>
      <c r="AT49" s="141"/>
      <c r="AU49" s="141"/>
      <c r="AV49" s="141"/>
      <c r="AW49" s="141"/>
      <c r="AX49" s="141"/>
      <c r="AY49" s="141"/>
      <c r="AZ49" s="141"/>
      <c r="BA49" s="141"/>
      <c r="BB49" s="141"/>
      <c r="BD49" s="141"/>
      <c r="BE49" s="141"/>
      <c r="BF49" s="141"/>
    </row>
    <row r="50" spans="1:58">
      <c r="B50" s="140" t="str">
        <f>"TOTAL "&amp;B46</f>
        <v>TOTAL OTHER EXPENSES</v>
      </c>
      <c r="C50" s="139"/>
      <c r="D50" s="139"/>
      <c r="E50" s="139"/>
      <c r="F50" s="138">
        <f t="shared" ref="F50:AO50" si="21">SUM(F47:F49)</f>
        <v>0</v>
      </c>
      <c r="G50" s="138">
        <f t="shared" si="21"/>
        <v>0</v>
      </c>
      <c r="H50" s="138">
        <f t="shared" si="21"/>
        <v>0</v>
      </c>
      <c r="I50" s="138">
        <f t="shared" si="21"/>
        <v>0</v>
      </c>
      <c r="J50" s="138">
        <f t="shared" si="21"/>
        <v>0</v>
      </c>
      <c r="K50" s="138">
        <f t="shared" si="21"/>
        <v>0</v>
      </c>
      <c r="L50" s="138">
        <f t="shared" si="21"/>
        <v>0</v>
      </c>
      <c r="M50" s="138">
        <f t="shared" si="21"/>
        <v>0</v>
      </c>
      <c r="N50" s="138">
        <f t="shared" si="21"/>
        <v>0</v>
      </c>
      <c r="O50" s="138">
        <f t="shared" si="21"/>
        <v>0</v>
      </c>
      <c r="P50" s="138">
        <f t="shared" si="21"/>
        <v>0</v>
      </c>
      <c r="Q50" s="138">
        <f t="shared" si="21"/>
        <v>0</v>
      </c>
      <c r="R50" s="138">
        <f t="shared" si="21"/>
        <v>0</v>
      </c>
      <c r="S50" s="138">
        <f t="shared" si="21"/>
        <v>0</v>
      </c>
      <c r="T50" s="138">
        <f t="shared" si="21"/>
        <v>0</v>
      </c>
      <c r="U50" s="138">
        <f t="shared" si="21"/>
        <v>0</v>
      </c>
      <c r="V50" s="138">
        <f t="shared" si="21"/>
        <v>0</v>
      </c>
      <c r="W50" s="138">
        <f t="shared" si="21"/>
        <v>0</v>
      </c>
      <c r="X50" s="138">
        <f t="shared" si="21"/>
        <v>0</v>
      </c>
      <c r="Y50" s="138">
        <f t="shared" si="21"/>
        <v>0</v>
      </c>
      <c r="Z50" s="138">
        <f t="shared" si="21"/>
        <v>0</v>
      </c>
      <c r="AA50" s="138">
        <f t="shared" si="21"/>
        <v>0</v>
      </c>
      <c r="AB50" s="138">
        <f t="shared" si="21"/>
        <v>0</v>
      </c>
      <c r="AC50" s="138">
        <f t="shared" si="21"/>
        <v>0</v>
      </c>
      <c r="AD50" s="138">
        <f t="shared" si="21"/>
        <v>0</v>
      </c>
      <c r="AE50" s="138">
        <f t="shared" si="21"/>
        <v>0</v>
      </c>
      <c r="AF50" s="138">
        <f t="shared" si="21"/>
        <v>0</v>
      </c>
      <c r="AG50" s="138">
        <f t="shared" si="21"/>
        <v>0</v>
      </c>
      <c r="AH50" s="138">
        <f t="shared" si="21"/>
        <v>0</v>
      </c>
      <c r="AI50" s="138">
        <f t="shared" si="21"/>
        <v>0</v>
      </c>
      <c r="AJ50" s="138">
        <f t="shared" si="21"/>
        <v>0</v>
      </c>
      <c r="AK50" s="138">
        <f t="shared" si="21"/>
        <v>0</v>
      </c>
      <c r="AL50" s="138">
        <f t="shared" si="21"/>
        <v>0</v>
      </c>
      <c r="AM50" s="138">
        <f t="shared" si="21"/>
        <v>0</v>
      </c>
      <c r="AN50" s="138">
        <f t="shared" si="21"/>
        <v>0</v>
      </c>
      <c r="AO50" s="138">
        <f t="shared" si="21"/>
        <v>0</v>
      </c>
      <c r="AQ50" s="138">
        <f t="shared" ref="AQ50:BB50" si="22">SUM(AQ47:AQ49)</f>
        <v>0</v>
      </c>
      <c r="AR50" s="138">
        <f t="shared" si="22"/>
        <v>0</v>
      </c>
      <c r="AS50" s="138">
        <f t="shared" si="22"/>
        <v>0</v>
      </c>
      <c r="AT50" s="138">
        <f t="shared" si="22"/>
        <v>0</v>
      </c>
      <c r="AU50" s="138">
        <f t="shared" si="22"/>
        <v>0</v>
      </c>
      <c r="AV50" s="138">
        <f t="shared" si="22"/>
        <v>0</v>
      </c>
      <c r="AW50" s="138">
        <f t="shared" si="22"/>
        <v>0</v>
      </c>
      <c r="AX50" s="138">
        <f t="shared" si="22"/>
        <v>0</v>
      </c>
      <c r="AY50" s="138">
        <f t="shared" si="22"/>
        <v>0</v>
      </c>
      <c r="AZ50" s="138">
        <f t="shared" si="22"/>
        <v>0</v>
      </c>
      <c r="BA50" s="138">
        <f t="shared" si="22"/>
        <v>0</v>
      </c>
      <c r="BB50" s="138">
        <f t="shared" si="22"/>
        <v>0</v>
      </c>
      <c r="BD50" s="138">
        <f>SUM(AQ50:AT50)</f>
        <v>0</v>
      </c>
      <c r="BE50" s="138">
        <f>SUM(AU50:AX50)</f>
        <v>0</v>
      </c>
      <c r="BF50" s="138">
        <f>SUM(AY50:BB50)</f>
        <v>0</v>
      </c>
    </row>
    <row r="51" spans="1:58" s="83" customFormat="1" ht="12" customHeight="1">
      <c r="A51" s="1"/>
      <c r="B51" s="130"/>
      <c r="C51" s="130"/>
      <c r="D51" s="130"/>
      <c r="E51" s="87"/>
      <c r="F51" s="88"/>
      <c r="G51" s="87"/>
      <c r="H51" s="87"/>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Q51" s="86"/>
      <c r="AR51" s="86"/>
      <c r="AS51" s="86"/>
      <c r="AT51" s="86"/>
      <c r="AU51" s="86"/>
      <c r="AV51" s="86"/>
      <c r="AW51" s="86"/>
      <c r="AX51" s="86"/>
      <c r="AY51" s="86"/>
      <c r="AZ51" s="86"/>
      <c r="BA51" s="86"/>
      <c r="BB51" s="86"/>
      <c r="BD51" s="86"/>
      <c r="BE51" s="86"/>
      <c r="BF51" s="86"/>
    </row>
    <row r="52" spans="1:58" s="83" customFormat="1" ht="12" customHeight="1" thickBot="1">
      <c r="A52" s="1"/>
      <c r="B52" s="137" t="str">
        <f>"TOTAL "&amp;B4&amp;" EXPENSES"</f>
        <v>TOTAL SALES EXPENSES</v>
      </c>
      <c r="C52" s="136"/>
      <c r="D52" s="136"/>
      <c r="E52" s="135"/>
      <c r="F52" s="133">
        <f t="shared" ref="F52:AO52" si="23">F13+F19+F25+F32+F38+F44+F50</f>
        <v>16298.75</v>
      </c>
      <c r="G52" s="133">
        <f t="shared" si="23"/>
        <v>44413.125</v>
      </c>
      <c r="H52" s="133">
        <f t="shared" si="23"/>
        <v>48413.125</v>
      </c>
      <c r="I52" s="133">
        <f t="shared" si="23"/>
        <v>38413.125</v>
      </c>
      <c r="J52" s="133">
        <f t="shared" si="23"/>
        <v>63723.125</v>
      </c>
      <c r="K52" s="133">
        <f t="shared" si="23"/>
        <v>69988.125</v>
      </c>
      <c r="L52" s="133">
        <f t="shared" si="23"/>
        <v>76988.125</v>
      </c>
      <c r="M52" s="133">
        <f t="shared" si="23"/>
        <v>66988.125</v>
      </c>
      <c r="N52" s="133">
        <f t="shared" si="23"/>
        <v>66988.125</v>
      </c>
      <c r="O52" s="133">
        <f t="shared" si="23"/>
        <v>86988.125</v>
      </c>
      <c r="P52" s="133">
        <f t="shared" si="23"/>
        <v>99331.875</v>
      </c>
      <c r="Q52" s="133">
        <f t="shared" si="23"/>
        <v>76331.875</v>
      </c>
      <c r="R52" s="133">
        <f t="shared" si="23"/>
        <v>96598.837499999994</v>
      </c>
      <c r="S52" s="133">
        <f t="shared" si="23"/>
        <v>77088.268750000003</v>
      </c>
      <c r="T52" s="133">
        <f t="shared" si="23"/>
        <v>87088.268750000003</v>
      </c>
      <c r="U52" s="133">
        <f t="shared" si="23"/>
        <v>111903.89375</v>
      </c>
      <c r="V52" s="133">
        <f t="shared" si="23"/>
        <v>99141.193750000006</v>
      </c>
      <c r="W52" s="133">
        <f t="shared" si="23"/>
        <v>109497.14375</v>
      </c>
      <c r="X52" s="133">
        <f t="shared" si="23"/>
        <v>124807.14375</v>
      </c>
      <c r="Y52" s="133">
        <f t="shared" si="23"/>
        <v>121807.14375</v>
      </c>
      <c r="Z52" s="133">
        <f t="shared" si="23"/>
        <v>131807.14374999999</v>
      </c>
      <c r="AA52" s="133">
        <f t="shared" si="23"/>
        <v>121807.14375</v>
      </c>
      <c r="AB52" s="133">
        <f t="shared" si="23"/>
        <v>131955.45624999999</v>
      </c>
      <c r="AC52" s="133">
        <f t="shared" si="23"/>
        <v>134299.20624999999</v>
      </c>
      <c r="AD52" s="133">
        <f t="shared" si="23"/>
        <v>141299.20624999999</v>
      </c>
      <c r="AE52" s="133">
        <f t="shared" si="23"/>
        <v>141299.20624999999</v>
      </c>
      <c r="AF52" s="133">
        <f t="shared" si="23"/>
        <v>151299.20624999999</v>
      </c>
      <c r="AG52" s="133">
        <f t="shared" si="23"/>
        <v>157820.42499999999</v>
      </c>
      <c r="AH52" s="133">
        <f t="shared" si="23"/>
        <v>181119.17499999999</v>
      </c>
      <c r="AI52" s="133">
        <f t="shared" si="23"/>
        <v>168119.17499999999</v>
      </c>
      <c r="AJ52" s="133">
        <f t="shared" si="23"/>
        <v>168356.47499999998</v>
      </c>
      <c r="AK52" s="133">
        <f t="shared" si="23"/>
        <v>188356.47499999998</v>
      </c>
      <c r="AL52" s="133">
        <f t="shared" si="23"/>
        <v>194655.22499999998</v>
      </c>
      <c r="AM52" s="133">
        <f t="shared" si="23"/>
        <v>191655.22499999998</v>
      </c>
      <c r="AN52" s="133">
        <f t="shared" si="23"/>
        <v>191655.22499999998</v>
      </c>
      <c r="AO52" s="133">
        <f t="shared" si="23"/>
        <v>201803.53749999998</v>
      </c>
      <c r="AP52" s="134"/>
      <c r="AQ52" s="133">
        <f t="shared" ref="AQ52:BB52" si="24">AQ13+AQ19+AQ25+AQ32+AQ38+AQ44+AQ50</f>
        <v>109125</v>
      </c>
      <c r="AR52" s="133">
        <f t="shared" si="24"/>
        <v>172124.375</v>
      </c>
      <c r="AS52" s="133">
        <f t="shared" si="24"/>
        <v>210964.375</v>
      </c>
      <c r="AT52" s="133">
        <f t="shared" si="24"/>
        <v>262651.875</v>
      </c>
      <c r="AU52" s="133">
        <f t="shared" si="24"/>
        <v>260775.375</v>
      </c>
      <c r="AV52" s="133">
        <f t="shared" si="24"/>
        <v>320542.23125000001</v>
      </c>
      <c r="AW52" s="133">
        <f t="shared" si="24"/>
        <v>378421.43125000002</v>
      </c>
      <c r="AX52" s="133">
        <f t="shared" si="24"/>
        <v>388061.80625000002</v>
      </c>
      <c r="AY52" s="133">
        <f t="shared" si="24"/>
        <v>433897.61875000002</v>
      </c>
      <c r="AZ52" s="133">
        <f t="shared" si="24"/>
        <v>507058.77499999997</v>
      </c>
      <c r="BA52" s="133">
        <f t="shared" si="24"/>
        <v>551368.17499999993</v>
      </c>
      <c r="BB52" s="133">
        <f t="shared" si="24"/>
        <v>585113.98749999993</v>
      </c>
      <c r="BC52" s="134"/>
      <c r="BD52" s="133">
        <f>SUM(AQ52:AT52)</f>
        <v>754865.625</v>
      </c>
      <c r="BE52" s="133">
        <f>SUM(AU52:AX52)</f>
        <v>1347800.84375</v>
      </c>
      <c r="BF52" s="133">
        <f>SUM(AY52:BB52)</f>
        <v>2077438.5562499999</v>
      </c>
    </row>
    <row r="53" spans="1:58" s="83" customFormat="1" ht="12" customHeight="1" thickTop="1">
      <c r="A53" s="1"/>
      <c r="B53" s="130"/>
      <c r="C53" s="130"/>
      <c r="D53" s="130"/>
      <c r="E53" s="87"/>
      <c r="F53" s="88"/>
      <c r="G53" s="87"/>
      <c r="H53" s="87"/>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Q53" s="86"/>
      <c r="AR53" s="86"/>
      <c r="AS53" s="86"/>
      <c r="AT53" s="86"/>
      <c r="AU53" s="86"/>
      <c r="AV53" s="86"/>
      <c r="AW53" s="86"/>
      <c r="AX53" s="86"/>
      <c r="AY53" s="86"/>
      <c r="AZ53" s="132"/>
      <c r="BA53" s="86"/>
      <c r="BB53" s="86"/>
      <c r="BD53" s="131"/>
    </row>
    <row r="54" spans="1:58" s="83" customFormat="1" ht="12" customHeight="1">
      <c r="A54" s="1"/>
      <c r="B54" s="130"/>
      <c r="C54" s="130"/>
      <c r="D54" s="130"/>
      <c r="E54" s="87"/>
      <c r="F54" s="88"/>
      <c r="G54" s="87"/>
      <c r="H54" s="87"/>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Q54" s="86"/>
      <c r="AR54" s="86"/>
      <c r="AS54" s="86"/>
      <c r="AT54" s="86"/>
      <c r="AU54" s="86"/>
      <c r="AV54" s="86"/>
      <c r="AW54" s="86"/>
      <c r="AX54" s="86"/>
      <c r="AY54" s="86"/>
      <c r="AZ54" s="86"/>
      <c r="BA54" s="86"/>
      <c r="BB54" s="86"/>
    </row>
    <row r="55" spans="1:58" s="83" customFormat="1" ht="12" customHeight="1">
      <c r="A55" s="1"/>
      <c r="B55" s="130"/>
      <c r="C55" s="130"/>
      <c r="D55" s="130"/>
      <c r="E55" s="87"/>
      <c r="F55" s="88"/>
      <c r="G55" s="87"/>
      <c r="H55" s="87"/>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Q55" s="86"/>
      <c r="AR55" s="86"/>
      <c r="AS55" s="86"/>
      <c r="AT55" s="86"/>
      <c r="AU55" s="86"/>
      <c r="AV55" s="86"/>
      <c r="AW55" s="86"/>
      <c r="AX55" s="86"/>
      <c r="AY55" s="86"/>
      <c r="AZ55" s="86"/>
      <c r="BA55" s="86"/>
      <c r="BB55" s="86"/>
    </row>
  </sheetData>
  <pageMargins left="0.2" right="0.2" top="0.45" bottom="0.55000000000000004" header="0.17" footer="0.24"/>
  <pageSetup scale="60" fitToWidth="2" fitToHeight="0" orientation="landscape" horizontalDpi="4294967292" verticalDpi="4294967292" r:id="rId1"/>
  <headerFooter>
    <oddFooter>&amp;CCONFIDENTIAL</oddFooter>
  </headerFooter>
  <rowBreaks count="1" manualBreakCount="1">
    <brk id="55" max="16383" man="1"/>
  </rowBreaks>
  <colBreaks count="2" manualBreakCount="2">
    <brk id="17" max="1048575" man="1"/>
    <brk id="42"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autoPageBreaks="0"/>
  </sheetPr>
  <dimension ref="A1:BG61"/>
  <sheetViews>
    <sheetView showGridLines="0" zoomScale="90" zoomScaleNormal="90" workbookViewId="0">
      <pane xSplit="5" ySplit="4" topLeftCell="F5" activePane="bottomRight" state="frozen"/>
      <selection activeCell="F24" sqref="F24"/>
      <selection pane="topRight" activeCell="F24" sqref="F24"/>
      <selection pane="bottomLeft" activeCell="F24" sqref="F24"/>
      <selection pane="bottomRight"/>
    </sheetView>
  </sheetViews>
  <sheetFormatPr defaultColWidth="12.54296875" defaultRowHeight="13"/>
  <cols>
    <col min="1" max="1" width="1.7265625" style="1" customWidth="1"/>
    <col min="2" max="2" width="17.453125" style="1" customWidth="1"/>
    <col min="3" max="3" width="15.26953125" style="1" customWidth="1"/>
    <col min="4" max="4" width="12.54296875" style="1" customWidth="1"/>
    <col min="5" max="5" width="14.1796875" style="1" customWidth="1"/>
    <col min="6" max="6" width="10.453125" style="3" customWidth="1"/>
    <col min="7" max="8" width="12.7265625" style="1" bestFit="1" customWidth="1"/>
    <col min="9" max="9" width="12.7265625" style="2" bestFit="1" customWidth="1"/>
    <col min="10" max="10" width="12.7265625" style="1" bestFit="1" customWidth="1"/>
    <col min="11" max="41" width="13.453125" style="1" bestFit="1" customWidth="1"/>
    <col min="42" max="42" width="1" style="1" customWidth="1"/>
    <col min="43" max="54" width="13.453125" style="1" bestFit="1" customWidth="1"/>
    <col min="55" max="55" width="3.26953125" style="1" customWidth="1"/>
    <col min="56" max="56" width="12.54296875" style="1" customWidth="1"/>
    <col min="57" max="58" width="15" style="1" bestFit="1" customWidth="1"/>
    <col min="59" max="16384" width="12.54296875" style="1"/>
  </cols>
  <sheetData>
    <row r="1" spans="1:58" ht="17.5">
      <c r="B1" s="129" t="s">
        <v>86</v>
      </c>
      <c r="C1" s="125"/>
      <c r="D1" s="125"/>
      <c r="E1" s="125"/>
      <c r="F1" s="127"/>
      <c r="G1" s="125"/>
      <c r="H1" s="125"/>
      <c r="I1" s="126"/>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row>
    <row r="2" spans="1:58" ht="17.5">
      <c r="B2" s="162"/>
      <c r="BC2" s="154"/>
      <c r="BD2" s="154"/>
    </row>
    <row r="3" spans="1:58" ht="13.5" thickBot="1">
      <c r="B3" s="121"/>
      <c r="C3" s="120"/>
      <c r="D3" s="120"/>
      <c r="AZ3" s="154"/>
      <c r="BA3" s="154"/>
      <c r="BB3" s="154"/>
      <c r="BC3" s="154"/>
      <c r="BD3" s="154"/>
    </row>
    <row r="4" spans="1:58" ht="13.5" thickBot="1">
      <c r="A4" s="32" t="s">
        <v>0</v>
      </c>
      <c r="B4" s="161" t="str">
        <f>Staffing!B35</f>
        <v>MARKETING</v>
      </c>
      <c r="C4" s="160"/>
      <c r="D4" s="160"/>
      <c r="E4" s="117"/>
      <c r="F4" s="116">
        <f>'Model &amp; Metrics'!H$4</f>
        <v>43831</v>
      </c>
      <c r="G4" s="116">
        <f>'Model &amp; Metrics'!I$4</f>
        <v>43890</v>
      </c>
      <c r="H4" s="116">
        <f>'Model &amp; Metrics'!J$4</f>
        <v>43921</v>
      </c>
      <c r="I4" s="116">
        <f>'Model &amp; Metrics'!K$4</f>
        <v>43951</v>
      </c>
      <c r="J4" s="116">
        <f>'Model &amp; Metrics'!L$4</f>
        <v>43982</v>
      </c>
      <c r="K4" s="116">
        <f>'Model &amp; Metrics'!M$4</f>
        <v>44012</v>
      </c>
      <c r="L4" s="116">
        <f>'Model &amp; Metrics'!N$4</f>
        <v>44043</v>
      </c>
      <c r="M4" s="116">
        <f>'Model &amp; Metrics'!O$4</f>
        <v>44074</v>
      </c>
      <c r="N4" s="116">
        <f>'Model &amp; Metrics'!P$4</f>
        <v>44104</v>
      </c>
      <c r="O4" s="116">
        <f>'Model &amp; Metrics'!Q$4</f>
        <v>44135</v>
      </c>
      <c r="P4" s="116">
        <f>'Model &amp; Metrics'!R$4</f>
        <v>44165</v>
      </c>
      <c r="Q4" s="116">
        <f>'Model &amp; Metrics'!S$4</f>
        <v>44196</v>
      </c>
      <c r="R4" s="116">
        <f>'Model &amp; Metrics'!T$4</f>
        <v>44227</v>
      </c>
      <c r="S4" s="116">
        <f>'Model &amp; Metrics'!U$4</f>
        <v>44255</v>
      </c>
      <c r="T4" s="116">
        <f>'Model &amp; Metrics'!V$4</f>
        <v>44286</v>
      </c>
      <c r="U4" s="116">
        <f>'Model &amp; Metrics'!W$4</f>
        <v>44316</v>
      </c>
      <c r="V4" s="116">
        <f>'Model &amp; Metrics'!X$4</f>
        <v>44347</v>
      </c>
      <c r="W4" s="116">
        <f>'Model &amp; Metrics'!Y$4</f>
        <v>44377</v>
      </c>
      <c r="X4" s="116">
        <f>'Model &amp; Metrics'!Z$4</f>
        <v>44408</v>
      </c>
      <c r="Y4" s="116">
        <f>'Model &amp; Metrics'!AA$4</f>
        <v>44439</v>
      </c>
      <c r="Z4" s="116">
        <f>'Model &amp; Metrics'!AB$4</f>
        <v>44469</v>
      </c>
      <c r="AA4" s="116">
        <f>'Model &amp; Metrics'!AC$4</f>
        <v>44500</v>
      </c>
      <c r="AB4" s="116">
        <f>'Model &amp; Metrics'!AD$4</f>
        <v>44530</v>
      </c>
      <c r="AC4" s="116">
        <f>'Model &amp; Metrics'!AE$4</f>
        <v>44561</v>
      </c>
      <c r="AD4" s="116">
        <f>'Model &amp; Metrics'!AF$4</f>
        <v>44592</v>
      </c>
      <c r="AE4" s="116">
        <f>'Model &amp; Metrics'!AG$4</f>
        <v>44620</v>
      </c>
      <c r="AF4" s="116">
        <f>'Model &amp; Metrics'!AH$4</f>
        <v>44651</v>
      </c>
      <c r="AG4" s="116">
        <f>'Model &amp; Metrics'!AI$4</f>
        <v>44681</v>
      </c>
      <c r="AH4" s="116">
        <f>'Model &amp; Metrics'!AJ$4</f>
        <v>44712</v>
      </c>
      <c r="AI4" s="116">
        <f>'Model &amp; Metrics'!AK$4</f>
        <v>44742</v>
      </c>
      <c r="AJ4" s="116">
        <f>'Model &amp; Metrics'!AL$4</f>
        <v>44773</v>
      </c>
      <c r="AK4" s="116">
        <f>'Model &amp; Metrics'!AM$4</f>
        <v>44804</v>
      </c>
      <c r="AL4" s="116">
        <f>'Model &amp; Metrics'!AN$4</f>
        <v>44834</v>
      </c>
      <c r="AM4" s="116">
        <f>'Model &amp; Metrics'!AO$4</f>
        <v>44865</v>
      </c>
      <c r="AN4" s="116">
        <f>'Model &amp; Metrics'!AP$4</f>
        <v>44895</v>
      </c>
      <c r="AO4" s="116">
        <f>'Model &amp; Metrics'!AQ$4</f>
        <v>44926</v>
      </c>
      <c r="AQ4" s="173" t="str">
        <f>'Model &amp; Metrics'!AS4</f>
        <v>Q120</v>
      </c>
      <c r="AR4" s="173" t="str">
        <f>'Model &amp; Metrics'!AT4</f>
        <v>Q220</v>
      </c>
      <c r="AS4" s="173" t="str">
        <f>'Model &amp; Metrics'!AU4</f>
        <v>Q320</v>
      </c>
      <c r="AT4" s="173" t="str">
        <f>'Model &amp; Metrics'!AV4</f>
        <v>Q420</v>
      </c>
      <c r="AU4" s="173" t="str">
        <f>'Model &amp; Metrics'!AW4</f>
        <v>Q121</v>
      </c>
      <c r="AV4" s="173" t="str">
        <f>'Model &amp; Metrics'!AX4</f>
        <v>Q221</v>
      </c>
      <c r="AW4" s="173" t="str">
        <f>'Model &amp; Metrics'!AY4</f>
        <v>Q321</v>
      </c>
      <c r="AX4" s="173" t="str">
        <f>'Model &amp; Metrics'!AZ4</f>
        <v>Q421</v>
      </c>
      <c r="AY4" s="173" t="str">
        <f>'Model &amp; Metrics'!BA4</f>
        <v>Q122</v>
      </c>
      <c r="AZ4" s="173" t="str">
        <f>'Model &amp; Metrics'!BB4</f>
        <v>Q222</v>
      </c>
      <c r="BA4" s="173" t="str">
        <f>'Model &amp; Metrics'!BC4</f>
        <v>Q322</v>
      </c>
      <c r="BB4" s="173" t="str">
        <f>'Model &amp; Metrics'!BD4</f>
        <v>Q422</v>
      </c>
      <c r="BC4" s="154"/>
      <c r="BD4" s="158">
        <f>'Model &amp; Metrics'!BF4</f>
        <v>2020</v>
      </c>
      <c r="BE4" s="158">
        <f>'Model &amp; Metrics'!BG4</f>
        <v>2021</v>
      </c>
      <c r="BF4" s="158">
        <f>'Model &amp; Metrics'!BH4</f>
        <v>2022</v>
      </c>
    </row>
    <row r="5" spans="1:58">
      <c r="C5" s="143"/>
      <c r="D5" s="143"/>
      <c r="E5" s="143"/>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Q5" s="147"/>
      <c r="AR5" s="147"/>
      <c r="AS5" s="147"/>
      <c r="AT5" s="147"/>
      <c r="AU5" s="147"/>
      <c r="AV5" s="147"/>
      <c r="AW5" s="147"/>
      <c r="AX5" s="147"/>
      <c r="AZ5" s="86"/>
      <c r="BA5" s="83"/>
      <c r="BB5" s="86"/>
      <c r="BC5" s="154"/>
      <c r="BD5" s="155"/>
      <c r="BE5" s="155"/>
      <c r="BF5" s="155"/>
    </row>
    <row r="6" spans="1:58">
      <c r="B6" s="1" t="s">
        <v>72</v>
      </c>
      <c r="C6" s="143"/>
      <c r="D6" s="143"/>
      <c r="E6" s="143"/>
      <c r="F6" s="147">
        <f>Staffing!H52</f>
        <v>0</v>
      </c>
      <c r="G6" s="147">
        <f>Staffing!I52</f>
        <v>0</v>
      </c>
      <c r="H6" s="147">
        <f>Staffing!J52</f>
        <v>1</v>
      </c>
      <c r="I6" s="147">
        <f>Staffing!K52</f>
        <v>1</v>
      </c>
      <c r="J6" s="147">
        <f>Staffing!L52</f>
        <v>1</v>
      </c>
      <c r="K6" s="147">
        <f>Staffing!M52</f>
        <v>1</v>
      </c>
      <c r="L6" s="147">
        <f>Staffing!N52</f>
        <v>2</v>
      </c>
      <c r="M6" s="147">
        <f>Staffing!O52</f>
        <v>2</v>
      </c>
      <c r="N6" s="147">
        <f>Staffing!P52</f>
        <v>3</v>
      </c>
      <c r="O6" s="147">
        <f>Staffing!Q52</f>
        <v>3</v>
      </c>
      <c r="P6" s="147">
        <f>Staffing!R52</f>
        <v>3</v>
      </c>
      <c r="Q6" s="147">
        <f>Staffing!S52</f>
        <v>3</v>
      </c>
      <c r="R6" s="147">
        <f>Staffing!T52</f>
        <v>3</v>
      </c>
      <c r="S6" s="147">
        <f>Staffing!U52</f>
        <v>4</v>
      </c>
      <c r="T6" s="147">
        <f>Staffing!V52</f>
        <v>4</v>
      </c>
      <c r="U6" s="147">
        <f>Staffing!W52</f>
        <v>4</v>
      </c>
      <c r="V6" s="147">
        <f>Staffing!X52</f>
        <v>4</v>
      </c>
      <c r="W6" s="147">
        <f>Staffing!Y52</f>
        <v>4</v>
      </c>
      <c r="X6" s="147">
        <f>Staffing!Z52</f>
        <v>4</v>
      </c>
      <c r="Y6" s="147">
        <f>Staffing!AA52</f>
        <v>5</v>
      </c>
      <c r="Z6" s="147">
        <f>Staffing!AB52</f>
        <v>6</v>
      </c>
      <c r="AA6" s="147">
        <f>Staffing!AC52</f>
        <v>6</v>
      </c>
      <c r="AB6" s="147">
        <f>Staffing!AD52</f>
        <v>6</v>
      </c>
      <c r="AC6" s="147">
        <f>Staffing!AE52</f>
        <v>6</v>
      </c>
      <c r="AD6" s="147">
        <f>Staffing!AF52</f>
        <v>6</v>
      </c>
      <c r="AE6" s="147">
        <f>Staffing!AG52</f>
        <v>6</v>
      </c>
      <c r="AF6" s="147">
        <f>Staffing!AH52</f>
        <v>7</v>
      </c>
      <c r="AG6" s="147">
        <f>Staffing!AI52</f>
        <v>7</v>
      </c>
      <c r="AH6" s="147">
        <f>Staffing!AJ52</f>
        <v>7</v>
      </c>
      <c r="AI6" s="147">
        <f>Staffing!AK52</f>
        <v>7</v>
      </c>
      <c r="AJ6" s="147">
        <f>Staffing!AL52</f>
        <v>7</v>
      </c>
      <c r="AK6" s="147">
        <f>Staffing!AM52</f>
        <v>7</v>
      </c>
      <c r="AL6" s="147">
        <f>Staffing!AN52</f>
        <v>8</v>
      </c>
      <c r="AM6" s="147">
        <f>Staffing!AO52</f>
        <v>8</v>
      </c>
      <c r="AN6" s="147">
        <f>Staffing!AP52</f>
        <v>8</v>
      </c>
      <c r="AO6" s="147">
        <f>Staffing!AQ52</f>
        <v>8</v>
      </c>
      <c r="AQ6" s="147">
        <f>H6</f>
        <v>1</v>
      </c>
      <c r="AR6" s="147">
        <f>K6</f>
        <v>1</v>
      </c>
      <c r="AS6" s="147">
        <f>N6</f>
        <v>3</v>
      </c>
      <c r="AT6" s="147">
        <f>Q6</f>
        <v>3</v>
      </c>
      <c r="AU6" s="147">
        <f>T6</f>
        <v>4</v>
      </c>
      <c r="AV6" s="147">
        <f>W6</f>
        <v>4</v>
      </c>
      <c r="AW6" s="147">
        <f>Z6</f>
        <v>6</v>
      </c>
      <c r="AX6" s="147">
        <f>AC6</f>
        <v>6</v>
      </c>
      <c r="AY6" s="147">
        <f>AF6</f>
        <v>7</v>
      </c>
      <c r="AZ6" s="147">
        <f>AI6</f>
        <v>7</v>
      </c>
      <c r="BA6" s="147">
        <f>+AL6</f>
        <v>8</v>
      </c>
      <c r="BB6" s="147">
        <f>+AO6</f>
        <v>8</v>
      </c>
      <c r="BC6" s="154"/>
      <c r="BD6" s="171">
        <f>AT6</f>
        <v>3</v>
      </c>
      <c r="BE6" s="171">
        <f>AX6</f>
        <v>6</v>
      </c>
      <c r="BF6" s="171">
        <f>BB6</f>
        <v>8</v>
      </c>
    </row>
    <row r="7" spans="1:58">
      <c r="C7" s="143"/>
      <c r="D7" s="143"/>
      <c r="E7" s="143"/>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Q7" s="147"/>
      <c r="AR7" s="147"/>
      <c r="AS7" s="147"/>
      <c r="AT7" s="147"/>
      <c r="AU7" s="147"/>
      <c r="AV7" s="147"/>
      <c r="AW7" s="147"/>
      <c r="AX7" s="147"/>
      <c r="AZ7" s="86"/>
      <c r="BA7" s="83"/>
      <c r="BB7" s="86"/>
      <c r="BC7" s="154"/>
      <c r="BD7" s="171"/>
      <c r="BE7" s="171"/>
      <c r="BF7" s="171"/>
    </row>
    <row r="8" spans="1:58">
      <c r="B8" s="4" t="str">
        <f>Sales!$B$8</f>
        <v>PAYROLL</v>
      </c>
      <c r="C8" s="143"/>
      <c r="D8" s="143"/>
      <c r="E8" s="143"/>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Q8" s="147"/>
      <c r="AR8" s="147"/>
      <c r="AS8" s="147"/>
      <c r="AT8" s="147"/>
      <c r="AU8" s="147"/>
      <c r="AV8" s="147"/>
      <c r="AW8" s="147"/>
      <c r="AX8" s="147"/>
      <c r="AZ8" s="145"/>
      <c r="BA8" s="32"/>
      <c r="BB8" s="145"/>
      <c r="BC8" s="154"/>
      <c r="BD8" s="171"/>
      <c r="BE8" s="171"/>
      <c r="BF8" s="171"/>
    </row>
    <row r="9" spans="1:58">
      <c r="B9" s="144" t="s">
        <v>70</v>
      </c>
      <c r="C9" s="143"/>
      <c r="D9" s="143"/>
      <c r="E9" s="143"/>
      <c r="F9" s="147">
        <f>Staffing!H53</f>
        <v>0</v>
      </c>
      <c r="G9" s="147">
        <f>Staffing!I53</f>
        <v>0</v>
      </c>
      <c r="H9" s="147">
        <f>Staffing!J53</f>
        <v>10000</v>
      </c>
      <c r="I9" s="147">
        <f>Staffing!K53</f>
        <v>10000</v>
      </c>
      <c r="J9" s="147">
        <f>Staffing!L53</f>
        <v>10000</v>
      </c>
      <c r="K9" s="147">
        <f>Staffing!M53</f>
        <v>10000</v>
      </c>
      <c r="L9" s="147">
        <f>Staffing!N53</f>
        <v>20000</v>
      </c>
      <c r="M9" s="147">
        <f>Staffing!O53</f>
        <v>20000</v>
      </c>
      <c r="N9" s="147">
        <f>Staffing!P53</f>
        <v>25833.333333333332</v>
      </c>
      <c r="O9" s="147">
        <f>Staffing!Q53</f>
        <v>25833.333333333332</v>
      </c>
      <c r="P9" s="147">
        <f>Staffing!R53</f>
        <v>25833.333333333332</v>
      </c>
      <c r="Q9" s="147">
        <f>Staffing!S53</f>
        <v>25833.333333333332</v>
      </c>
      <c r="R9" s="147">
        <f>Staffing!T53</f>
        <v>25833.333333333332</v>
      </c>
      <c r="S9" s="147">
        <f>Staffing!U53</f>
        <v>31666.666666666664</v>
      </c>
      <c r="T9" s="147">
        <f>Staffing!V53</f>
        <v>31966.666666666664</v>
      </c>
      <c r="U9" s="147">
        <f>Staffing!W53</f>
        <v>31966.666666666664</v>
      </c>
      <c r="V9" s="147">
        <f>Staffing!X53</f>
        <v>31966.666666666664</v>
      </c>
      <c r="W9" s="147">
        <f>Staffing!Y53</f>
        <v>31966.666666666664</v>
      </c>
      <c r="X9" s="147">
        <f>Staffing!Z53</f>
        <v>32266.666666666664</v>
      </c>
      <c r="Y9" s="147">
        <f>Staffing!AA53</f>
        <v>38100</v>
      </c>
      <c r="Z9" s="147">
        <f>Staffing!AB53</f>
        <v>44108.333333333336</v>
      </c>
      <c r="AA9" s="147">
        <f>Staffing!AC53</f>
        <v>44108.333333333336</v>
      </c>
      <c r="AB9" s="147">
        <f>Staffing!AD53</f>
        <v>44108.333333333336</v>
      </c>
      <c r="AC9" s="147">
        <f>Staffing!AE53</f>
        <v>44108.333333333336</v>
      </c>
      <c r="AD9" s="147">
        <f>Staffing!AF53</f>
        <v>44108.333333333336</v>
      </c>
      <c r="AE9" s="147">
        <f>Staffing!AG53</f>
        <v>44283.333333333336</v>
      </c>
      <c r="AF9" s="147">
        <f>Staffing!AH53</f>
        <v>49283.333333333336</v>
      </c>
      <c r="AG9" s="147">
        <f>Staffing!AI53</f>
        <v>49283.333333333336</v>
      </c>
      <c r="AH9" s="147">
        <f>Staffing!AJ53</f>
        <v>49283.333333333336</v>
      </c>
      <c r="AI9" s="147">
        <f>Staffing!AK53</f>
        <v>49283.333333333336</v>
      </c>
      <c r="AJ9" s="147">
        <f>Staffing!AL53</f>
        <v>49283.333333333336</v>
      </c>
      <c r="AK9" s="147">
        <f>Staffing!AM53</f>
        <v>49458.333333333336</v>
      </c>
      <c r="AL9" s="147">
        <f>Staffing!AN53</f>
        <v>54633.333333333336</v>
      </c>
      <c r="AM9" s="147">
        <f>Staffing!AO53</f>
        <v>54633.333333333336</v>
      </c>
      <c r="AN9" s="147">
        <f>Staffing!AP53</f>
        <v>54633.333333333336</v>
      </c>
      <c r="AO9" s="147">
        <f>Staffing!AQ53</f>
        <v>54633.333333333336</v>
      </c>
      <c r="AQ9" s="147">
        <f>SUM(F9:H9)</f>
        <v>10000</v>
      </c>
      <c r="AR9" s="147">
        <f>SUM(I9:K9)</f>
        <v>30000</v>
      </c>
      <c r="AS9" s="147">
        <f>SUM(L9:N9)</f>
        <v>65833.333333333328</v>
      </c>
      <c r="AT9" s="147">
        <f>SUM(O9:Q9)</f>
        <v>77500</v>
      </c>
      <c r="AU9" s="147">
        <f>SUM(R9:T9)</f>
        <v>89466.666666666657</v>
      </c>
      <c r="AV9" s="147">
        <f>SUM(U9:W9)</f>
        <v>95900</v>
      </c>
      <c r="AW9" s="147">
        <f>SUM(X9:Z9)</f>
        <v>114475</v>
      </c>
      <c r="AX9" s="147">
        <f>SUM(AA9:AC9)</f>
        <v>132325</v>
      </c>
      <c r="AY9" s="147">
        <f>SUM(AD9:AF9)</f>
        <v>137675</v>
      </c>
      <c r="AZ9" s="147">
        <f>SUM(AG9:AI9)</f>
        <v>147850</v>
      </c>
      <c r="BA9" s="147">
        <f>SUM(AJ9:AL9)</f>
        <v>153375</v>
      </c>
      <c r="BB9" s="147">
        <f>SUM(AM9:AO9)</f>
        <v>163900</v>
      </c>
      <c r="BC9" s="154"/>
      <c r="BD9" s="171">
        <f>SUM(AQ9:AT9)</f>
        <v>183333.33333333331</v>
      </c>
      <c r="BE9" s="171">
        <f>SUM(AU9:AX9)</f>
        <v>432166.66666666663</v>
      </c>
      <c r="BF9" s="171">
        <f>SUM(AY9:BB9)</f>
        <v>602800</v>
      </c>
    </row>
    <row r="10" spans="1:58">
      <c r="B10" s="144" t="s">
        <v>69</v>
      </c>
      <c r="C10" s="143"/>
      <c r="D10" s="143"/>
      <c r="E10" s="143"/>
      <c r="F10" s="147">
        <f>Staffing!H54+Staffing!H55</f>
        <v>0</v>
      </c>
      <c r="G10" s="147">
        <f>Staffing!I54+Staffing!I55</f>
        <v>0</v>
      </c>
      <c r="H10" s="147">
        <f>Staffing!J54+Staffing!J55</f>
        <v>1865</v>
      </c>
      <c r="I10" s="147">
        <f>Staffing!K54+Staffing!K55</f>
        <v>1865</v>
      </c>
      <c r="J10" s="147">
        <f>Staffing!L54+Staffing!L55</f>
        <v>1865</v>
      </c>
      <c r="K10" s="147">
        <f>Staffing!M54+Staffing!M55</f>
        <v>1865</v>
      </c>
      <c r="L10" s="147">
        <f>Staffing!N54+Staffing!N55</f>
        <v>3730</v>
      </c>
      <c r="M10" s="147">
        <f>Staffing!O54+Staffing!O55</f>
        <v>3730</v>
      </c>
      <c r="N10" s="147">
        <f>Staffing!P54+Staffing!P55</f>
        <v>4817.9166666666661</v>
      </c>
      <c r="O10" s="147">
        <f>Staffing!Q54+Staffing!Q55</f>
        <v>4817.9166666666661</v>
      </c>
      <c r="P10" s="147">
        <f>Staffing!R54+Staffing!R55</f>
        <v>4817.9166666666661</v>
      </c>
      <c r="Q10" s="147">
        <f>Staffing!S54+Staffing!S55</f>
        <v>4817.9166666666661</v>
      </c>
      <c r="R10" s="147">
        <f>Staffing!T54+Staffing!T55</f>
        <v>4817.9166666666661</v>
      </c>
      <c r="S10" s="147">
        <f>Staffing!U54+Staffing!U55</f>
        <v>5905.8333333333321</v>
      </c>
      <c r="T10" s="147">
        <f>Staffing!V54+Staffing!V55</f>
        <v>5961.7833333333328</v>
      </c>
      <c r="U10" s="147">
        <f>Staffing!W54+Staffing!W55</f>
        <v>5961.7833333333328</v>
      </c>
      <c r="V10" s="147">
        <f>Staffing!X54+Staffing!X55</f>
        <v>5961.7833333333328</v>
      </c>
      <c r="W10" s="147">
        <f>Staffing!Y54+Staffing!Y55</f>
        <v>5961.7833333333328</v>
      </c>
      <c r="X10" s="147">
        <f>Staffing!Z54+Staffing!Z55</f>
        <v>6017.7333333333327</v>
      </c>
      <c r="Y10" s="147">
        <f>Staffing!AA54+Staffing!AA55</f>
        <v>7105.65</v>
      </c>
      <c r="Z10" s="147">
        <f>Staffing!AB54+Staffing!AB55</f>
        <v>8226.2041666666664</v>
      </c>
      <c r="AA10" s="147">
        <f>Staffing!AC54+Staffing!AC55</f>
        <v>8226.2041666666664</v>
      </c>
      <c r="AB10" s="147">
        <f>Staffing!AD54+Staffing!AD55</f>
        <v>8226.2041666666664</v>
      </c>
      <c r="AC10" s="147">
        <f>Staffing!AE54+Staffing!AE55</f>
        <v>8226.2041666666664</v>
      </c>
      <c r="AD10" s="147">
        <f>Staffing!AF54+Staffing!AF55</f>
        <v>8226.2041666666664</v>
      </c>
      <c r="AE10" s="147">
        <f>Staffing!AG54+Staffing!AG55</f>
        <v>8258.8416666666672</v>
      </c>
      <c r="AF10" s="147">
        <f>Staffing!AH54+Staffing!AH55</f>
        <v>9191.3416666666672</v>
      </c>
      <c r="AG10" s="147">
        <f>Staffing!AI54+Staffing!AI55</f>
        <v>9191.3416666666672</v>
      </c>
      <c r="AH10" s="147">
        <f>Staffing!AJ54+Staffing!AJ55</f>
        <v>9191.3416666666672</v>
      </c>
      <c r="AI10" s="147">
        <f>Staffing!AK54+Staffing!AK55</f>
        <v>9191.3416666666672</v>
      </c>
      <c r="AJ10" s="147">
        <f>Staffing!AL54+Staffing!AL55</f>
        <v>9191.3416666666672</v>
      </c>
      <c r="AK10" s="147">
        <f>Staffing!AM54+Staffing!AM55</f>
        <v>9223.9791666666679</v>
      </c>
      <c r="AL10" s="147">
        <f>Staffing!AN54+Staffing!AN55</f>
        <v>10189.116666666667</v>
      </c>
      <c r="AM10" s="147">
        <f>Staffing!AO54+Staffing!AO55</f>
        <v>10189.116666666667</v>
      </c>
      <c r="AN10" s="147">
        <f>Staffing!AP54+Staffing!AP55</f>
        <v>10189.116666666667</v>
      </c>
      <c r="AO10" s="147">
        <f>Staffing!AQ54+Staffing!AQ55</f>
        <v>10189.116666666667</v>
      </c>
      <c r="AQ10" s="147">
        <f>SUM(F10:H10)</f>
        <v>1865</v>
      </c>
      <c r="AR10" s="147">
        <f>SUM(I10:K10)</f>
        <v>5595</v>
      </c>
      <c r="AS10" s="147">
        <f>SUM(L10:N10)</f>
        <v>12277.916666666666</v>
      </c>
      <c r="AT10" s="147">
        <f>SUM(O10:Q10)</f>
        <v>14453.749999999998</v>
      </c>
      <c r="AU10" s="147">
        <f>SUM(R10:T10)</f>
        <v>16685.533333333333</v>
      </c>
      <c r="AV10" s="147">
        <f>SUM(U10:W10)</f>
        <v>17885.349999999999</v>
      </c>
      <c r="AW10" s="147">
        <f>SUM(X10:Z10)</f>
        <v>21349.587499999998</v>
      </c>
      <c r="AX10" s="147">
        <f>SUM(AA10:AC10)</f>
        <v>24678.612499999999</v>
      </c>
      <c r="AY10" s="147">
        <f>SUM(AD10:AF10)</f>
        <v>25676.387500000001</v>
      </c>
      <c r="AZ10" s="147">
        <f>SUM(AG10:AI10)</f>
        <v>27574.025000000001</v>
      </c>
      <c r="BA10" s="147">
        <f>SUM(AJ10:AL10)</f>
        <v>28604.4375</v>
      </c>
      <c r="BB10" s="147">
        <f>SUM(AM10:AO10)</f>
        <v>30567.35</v>
      </c>
      <c r="BC10" s="154"/>
      <c r="BD10" s="171">
        <f>SUM(AQ10:AT10)</f>
        <v>34191.666666666664</v>
      </c>
      <c r="BE10" s="171">
        <f>SUM(AU10:AX10)</f>
        <v>80599.083333333328</v>
      </c>
      <c r="BF10" s="171">
        <f>SUM(AY10:BB10)</f>
        <v>112422.20000000001</v>
      </c>
    </row>
    <row r="11" spans="1:58" ht="6" customHeight="1">
      <c r="B11" s="144"/>
      <c r="C11" s="143"/>
      <c r="D11" s="143"/>
      <c r="E11" s="143"/>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Q11" s="142"/>
      <c r="AR11" s="142"/>
      <c r="AS11" s="142"/>
      <c r="AT11" s="142"/>
      <c r="AU11" s="142"/>
      <c r="AV11" s="142"/>
      <c r="AW11" s="142"/>
      <c r="AX11" s="142"/>
      <c r="AY11" s="147"/>
      <c r="AZ11" s="147"/>
      <c r="BA11" s="147"/>
      <c r="BB11" s="147">
        <f>SUM(AM11:AO11)</f>
        <v>0</v>
      </c>
      <c r="BC11" s="154"/>
      <c r="BD11" s="170"/>
      <c r="BE11" s="170"/>
      <c r="BF11" s="170"/>
    </row>
    <row r="12" spans="1:58">
      <c r="B12" s="140" t="str">
        <f>"TOTAL "&amp;B8</f>
        <v>TOTAL PAYROLL</v>
      </c>
      <c r="C12" s="139"/>
      <c r="D12" s="139"/>
      <c r="E12" s="139"/>
      <c r="F12" s="138">
        <f t="shared" ref="F12:AO12" si="0">SUM(F9:F11)</f>
        <v>0</v>
      </c>
      <c r="G12" s="138">
        <f t="shared" si="0"/>
        <v>0</v>
      </c>
      <c r="H12" s="138">
        <f t="shared" si="0"/>
        <v>11865</v>
      </c>
      <c r="I12" s="138">
        <f t="shared" si="0"/>
        <v>11865</v>
      </c>
      <c r="J12" s="138">
        <f t="shared" si="0"/>
        <v>11865</v>
      </c>
      <c r="K12" s="138">
        <f t="shared" si="0"/>
        <v>11865</v>
      </c>
      <c r="L12" s="138">
        <f t="shared" si="0"/>
        <v>23730</v>
      </c>
      <c r="M12" s="138">
        <f t="shared" si="0"/>
        <v>23730</v>
      </c>
      <c r="N12" s="138">
        <f t="shared" si="0"/>
        <v>30651.25</v>
      </c>
      <c r="O12" s="138">
        <f t="shared" si="0"/>
        <v>30651.25</v>
      </c>
      <c r="P12" s="138">
        <f t="shared" si="0"/>
        <v>30651.25</v>
      </c>
      <c r="Q12" s="138">
        <f t="shared" si="0"/>
        <v>30651.25</v>
      </c>
      <c r="R12" s="138">
        <f t="shared" si="0"/>
        <v>30651.25</v>
      </c>
      <c r="S12" s="138">
        <f t="shared" si="0"/>
        <v>37572.5</v>
      </c>
      <c r="T12" s="138">
        <f t="shared" si="0"/>
        <v>37928.449999999997</v>
      </c>
      <c r="U12" s="138">
        <f t="shared" si="0"/>
        <v>37928.449999999997</v>
      </c>
      <c r="V12" s="138">
        <f t="shared" si="0"/>
        <v>37928.449999999997</v>
      </c>
      <c r="W12" s="138">
        <f t="shared" si="0"/>
        <v>37928.449999999997</v>
      </c>
      <c r="X12" s="138">
        <f t="shared" si="0"/>
        <v>38284.399999999994</v>
      </c>
      <c r="Y12" s="138">
        <f t="shared" si="0"/>
        <v>45205.65</v>
      </c>
      <c r="Z12" s="138">
        <f t="shared" si="0"/>
        <v>52334.537500000006</v>
      </c>
      <c r="AA12" s="138">
        <f t="shared" si="0"/>
        <v>52334.537500000006</v>
      </c>
      <c r="AB12" s="138">
        <f t="shared" si="0"/>
        <v>52334.537500000006</v>
      </c>
      <c r="AC12" s="138">
        <f t="shared" si="0"/>
        <v>52334.537500000006</v>
      </c>
      <c r="AD12" s="138">
        <f t="shared" si="0"/>
        <v>52334.537500000006</v>
      </c>
      <c r="AE12" s="138">
        <f t="shared" si="0"/>
        <v>52542.175000000003</v>
      </c>
      <c r="AF12" s="138">
        <f t="shared" si="0"/>
        <v>58474.675000000003</v>
      </c>
      <c r="AG12" s="138">
        <f t="shared" si="0"/>
        <v>58474.675000000003</v>
      </c>
      <c r="AH12" s="138">
        <f t="shared" si="0"/>
        <v>58474.675000000003</v>
      </c>
      <c r="AI12" s="138">
        <f t="shared" si="0"/>
        <v>58474.675000000003</v>
      </c>
      <c r="AJ12" s="138">
        <f t="shared" si="0"/>
        <v>58474.675000000003</v>
      </c>
      <c r="AK12" s="138">
        <f t="shared" si="0"/>
        <v>58682.3125</v>
      </c>
      <c r="AL12" s="138">
        <f t="shared" si="0"/>
        <v>64822.450000000004</v>
      </c>
      <c r="AM12" s="138">
        <f t="shared" si="0"/>
        <v>64822.450000000004</v>
      </c>
      <c r="AN12" s="138">
        <f t="shared" si="0"/>
        <v>64822.450000000004</v>
      </c>
      <c r="AO12" s="138">
        <f t="shared" si="0"/>
        <v>64822.450000000004</v>
      </c>
      <c r="AQ12" s="138">
        <f t="shared" ref="AQ12:AX12" si="1">SUM(AQ9:AQ11)</f>
        <v>11865</v>
      </c>
      <c r="AR12" s="138">
        <f t="shared" si="1"/>
        <v>35595</v>
      </c>
      <c r="AS12" s="138">
        <f t="shared" si="1"/>
        <v>78111.25</v>
      </c>
      <c r="AT12" s="138">
        <f t="shared" si="1"/>
        <v>91953.75</v>
      </c>
      <c r="AU12" s="138">
        <f t="shared" si="1"/>
        <v>106152.19999999998</v>
      </c>
      <c r="AV12" s="138">
        <f t="shared" si="1"/>
        <v>113785.35</v>
      </c>
      <c r="AW12" s="138">
        <f t="shared" si="1"/>
        <v>135824.58749999999</v>
      </c>
      <c r="AX12" s="138">
        <f t="shared" si="1"/>
        <v>157003.61249999999</v>
      </c>
      <c r="AY12" s="138">
        <f>SUM(AD12:AF12)</f>
        <v>163351.38750000001</v>
      </c>
      <c r="AZ12" s="138">
        <f>SUM(AG12:AI12)</f>
        <v>175424.02500000002</v>
      </c>
      <c r="BA12" s="138">
        <f>SUM(AJ12:AL12)</f>
        <v>181979.4375</v>
      </c>
      <c r="BB12" s="138">
        <f>SUM(AM12:AO12)</f>
        <v>194467.35</v>
      </c>
      <c r="BC12" s="154"/>
      <c r="BD12" s="169">
        <f>SUM(AQ12:AT12)</f>
        <v>217525</v>
      </c>
      <c r="BE12" s="169">
        <f>SUM(AU12:AX12)</f>
        <v>512765.74999999994</v>
      </c>
      <c r="BF12" s="169">
        <f>SUM(AY12:BB12)</f>
        <v>715222.20000000007</v>
      </c>
    </row>
    <row r="13" spans="1:58">
      <c r="C13" s="143"/>
      <c r="D13" s="143"/>
      <c r="E13" s="143"/>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Q13" s="147"/>
      <c r="AR13" s="147"/>
      <c r="AS13" s="147"/>
      <c r="AT13" s="147"/>
      <c r="AU13" s="147"/>
      <c r="AV13" s="147"/>
      <c r="AW13" s="147"/>
      <c r="AX13" s="147"/>
      <c r="AY13" s="147"/>
      <c r="AZ13" s="147"/>
      <c r="BA13" s="147"/>
      <c r="BB13" s="147"/>
      <c r="BC13" s="147"/>
      <c r="BD13" s="171"/>
      <c r="BE13" s="171"/>
      <c r="BF13" s="171"/>
    </row>
    <row r="14" spans="1:58">
      <c r="B14" s="4" t="s">
        <v>67</v>
      </c>
      <c r="C14" s="143"/>
      <c r="D14" s="143"/>
      <c r="E14" s="143"/>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Q14" s="147"/>
      <c r="AR14" s="147"/>
      <c r="AS14" s="147"/>
      <c r="AT14" s="147"/>
      <c r="AU14" s="147"/>
      <c r="AV14" s="147"/>
      <c r="AW14" s="147"/>
      <c r="AX14" s="147"/>
      <c r="AY14" s="147"/>
      <c r="AZ14" s="147"/>
      <c r="BA14" s="147"/>
      <c r="BB14" s="147"/>
      <c r="BC14" s="154"/>
      <c r="BD14" s="171"/>
      <c r="BE14" s="171"/>
      <c r="BF14" s="171"/>
    </row>
    <row r="15" spans="1:58">
      <c r="B15" s="146" t="s">
        <v>85</v>
      </c>
      <c r="C15" s="143"/>
      <c r="D15" s="153">
        <v>7500</v>
      </c>
      <c r="E15" s="150" t="s">
        <v>55</v>
      </c>
      <c r="F15" s="142">
        <v>0</v>
      </c>
      <c r="G15" s="142">
        <v>0</v>
      </c>
      <c r="H15" s="142">
        <v>0</v>
      </c>
      <c r="I15" s="142">
        <v>0</v>
      </c>
      <c r="J15" s="142">
        <v>0</v>
      </c>
      <c r="K15" s="142">
        <v>0</v>
      </c>
      <c r="L15" s="142">
        <v>0</v>
      </c>
      <c r="M15" s="142">
        <v>0</v>
      </c>
      <c r="N15" s="142">
        <v>0</v>
      </c>
      <c r="O15" s="142">
        <v>0</v>
      </c>
      <c r="P15" s="142">
        <v>0</v>
      </c>
      <c r="Q15" s="142">
        <v>0</v>
      </c>
      <c r="R15" s="147">
        <f t="shared" ref="R15:AO15" si="2">$D15</f>
        <v>7500</v>
      </c>
      <c r="S15" s="147">
        <f t="shared" si="2"/>
        <v>7500</v>
      </c>
      <c r="T15" s="147">
        <f t="shared" si="2"/>
        <v>7500</v>
      </c>
      <c r="U15" s="147">
        <f t="shared" si="2"/>
        <v>7500</v>
      </c>
      <c r="V15" s="147">
        <f t="shared" si="2"/>
        <v>7500</v>
      </c>
      <c r="W15" s="147">
        <f t="shared" si="2"/>
        <v>7500</v>
      </c>
      <c r="X15" s="147">
        <f t="shared" si="2"/>
        <v>7500</v>
      </c>
      <c r="Y15" s="147">
        <f t="shared" si="2"/>
        <v>7500</v>
      </c>
      <c r="Z15" s="147">
        <f t="shared" si="2"/>
        <v>7500</v>
      </c>
      <c r="AA15" s="147">
        <f t="shared" si="2"/>
        <v>7500</v>
      </c>
      <c r="AB15" s="147">
        <f t="shared" si="2"/>
        <v>7500</v>
      </c>
      <c r="AC15" s="147">
        <f t="shared" si="2"/>
        <v>7500</v>
      </c>
      <c r="AD15" s="147">
        <f t="shared" si="2"/>
        <v>7500</v>
      </c>
      <c r="AE15" s="147">
        <f t="shared" si="2"/>
        <v>7500</v>
      </c>
      <c r="AF15" s="147">
        <f t="shared" si="2"/>
        <v>7500</v>
      </c>
      <c r="AG15" s="147">
        <f t="shared" si="2"/>
        <v>7500</v>
      </c>
      <c r="AH15" s="147">
        <f t="shared" si="2"/>
        <v>7500</v>
      </c>
      <c r="AI15" s="147">
        <f t="shared" si="2"/>
        <v>7500</v>
      </c>
      <c r="AJ15" s="147">
        <f t="shared" si="2"/>
        <v>7500</v>
      </c>
      <c r="AK15" s="147">
        <f t="shared" si="2"/>
        <v>7500</v>
      </c>
      <c r="AL15" s="147">
        <f t="shared" si="2"/>
        <v>7500</v>
      </c>
      <c r="AM15" s="147">
        <f t="shared" si="2"/>
        <v>7500</v>
      </c>
      <c r="AN15" s="147">
        <f t="shared" si="2"/>
        <v>7500</v>
      </c>
      <c r="AO15" s="147">
        <f t="shared" si="2"/>
        <v>7500</v>
      </c>
      <c r="AQ15" s="147">
        <f>SUM(F15:H15)</f>
        <v>0</v>
      </c>
      <c r="AR15" s="147">
        <f>SUM(I15:K15)</f>
        <v>0</v>
      </c>
      <c r="AS15" s="147">
        <f>SUM(L15:N15)</f>
        <v>0</v>
      </c>
      <c r="AT15" s="147">
        <f>SUM(O15:Q15)</f>
        <v>0</v>
      </c>
      <c r="AU15" s="147">
        <f>SUM(R15:T15)</f>
        <v>22500</v>
      </c>
      <c r="AV15" s="147">
        <f>SUM(U15:W15)</f>
        <v>22500</v>
      </c>
      <c r="AW15" s="147">
        <f>SUM(X15:Z15)</f>
        <v>22500</v>
      </c>
      <c r="AX15" s="147">
        <f>SUM(AA15:AC15)</f>
        <v>22500</v>
      </c>
      <c r="AY15" s="147">
        <f>SUM(AD15:AF15)</f>
        <v>22500</v>
      </c>
      <c r="AZ15" s="147">
        <f>SUM(AG15:AI15)</f>
        <v>22500</v>
      </c>
      <c r="BA15" s="147">
        <f>SUM(AJ15:AL15)</f>
        <v>22500</v>
      </c>
      <c r="BB15" s="147">
        <f>SUM(AM15:AO15)</f>
        <v>22500</v>
      </c>
      <c r="BC15" s="154"/>
      <c r="BD15" s="171">
        <f>SUM(AQ15:AT15)</f>
        <v>0</v>
      </c>
      <c r="BE15" s="171">
        <f>SUM(AU15:AX15)</f>
        <v>90000</v>
      </c>
      <c r="BF15" s="171">
        <f>SUM(AY15:BB15)</f>
        <v>90000</v>
      </c>
    </row>
    <row r="16" spans="1:58">
      <c r="B16" s="146" t="s">
        <v>56</v>
      </c>
      <c r="C16" s="143"/>
      <c r="D16" s="143"/>
      <c r="E16" s="143"/>
      <c r="F16" s="142">
        <v>0</v>
      </c>
      <c r="G16" s="142">
        <v>0</v>
      </c>
      <c r="H16" s="142">
        <v>0</v>
      </c>
      <c r="I16" s="142">
        <v>0</v>
      </c>
      <c r="J16" s="142">
        <v>0</v>
      </c>
      <c r="K16" s="142">
        <v>0</v>
      </c>
      <c r="L16" s="142">
        <v>0</v>
      </c>
      <c r="M16" s="142">
        <v>0</v>
      </c>
      <c r="N16" s="142">
        <v>0</v>
      </c>
      <c r="O16" s="142">
        <v>0</v>
      </c>
      <c r="P16" s="142">
        <v>0</v>
      </c>
      <c r="Q16" s="142">
        <v>0</v>
      </c>
      <c r="R16" s="142">
        <v>0</v>
      </c>
      <c r="S16" s="142">
        <v>0</v>
      </c>
      <c r="T16" s="142">
        <v>0</v>
      </c>
      <c r="U16" s="142">
        <v>0</v>
      </c>
      <c r="V16" s="142">
        <v>0</v>
      </c>
      <c r="W16" s="142">
        <v>0</v>
      </c>
      <c r="X16" s="142">
        <v>0</v>
      </c>
      <c r="Y16" s="142">
        <v>0</v>
      </c>
      <c r="Z16" s="142">
        <v>0</v>
      </c>
      <c r="AA16" s="142">
        <v>0</v>
      </c>
      <c r="AB16" s="142">
        <v>0</v>
      </c>
      <c r="AC16" s="142">
        <v>0</v>
      </c>
      <c r="AD16" s="142">
        <v>0</v>
      </c>
      <c r="AE16" s="142">
        <v>0</v>
      </c>
      <c r="AF16" s="142">
        <v>0</v>
      </c>
      <c r="AG16" s="142">
        <v>0</v>
      </c>
      <c r="AH16" s="142">
        <v>0</v>
      </c>
      <c r="AI16" s="142">
        <v>0</v>
      </c>
      <c r="AJ16" s="142">
        <v>0</v>
      </c>
      <c r="AK16" s="142">
        <v>0</v>
      </c>
      <c r="AL16" s="142">
        <v>0</v>
      </c>
      <c r="AM16" s="142">
        <v>0</v>
      </c>
      <c r="AN16" s="142">
        <v>0</v>
      </c>
      <c r="AO16" s="142">
        <v>0</v>
      </c>
      <c r="AQ16" s="147">
        <f>SUM(F16:H16)</f>
        <v>0</v>
      </c>
      <c r="AR16" s="147">
        <f>SUM(I16:K16)</f>
        <v>0</v>
      </c>
      <c r="AS16" s="147">
        <f>SUM(L16:N16)</f>
        <v>0</v>
      </c>
      <c r="AT16" s="147">
        <f>SUM(O16:Q16)</f>
        <v>0</v>
      </c>
      <c r="AU16" s="147">
        <f>SUM(R16:T16)</f>
        <v>0</v>
      </c>
      <c r="AV16" s="147">
        <f>SUM(U16:W16)</f>
        <v>0</v>
      </c>
      <c r="AW16" s="147">
        <f>SUM(X16:Z16)</f>
        <v>0</v>
      </c>
      <c r="AX16" s="147">
        <f>SUM(AA16:AC16)</f>
        <v>0</v>
      </c>
      <c r="AY16" s="147">
        <f>SUM(AD16:AF16)</f>
        <v>0</v>
      </c>
      <c r="AZ16" s="147">
        <f>SUM(AG16:AI16)</f>
        <v>0</v>
      </c>
      <c r="BA16" s="147">
        <f>SUM(AJ16:AL16)</f>
        <v>0</v>
      </c>
      <c r="BB16" s="147">
        <f>SUM(AM16:AO16)</f>
        <v>0</v>
      </c>
      <c r="BC16" s="154"/>
      <c r="BD16" s="171">
        <f>SUM(AQ16:AT16)</f>
        <v>0</v>
      </c>
      <c r="BE16" s="171">
        <f>SUM(AU16:AX16)</f>
        <v>0</v>
      </c>
      <c r="BF16" s="171">
        <f>SUM(AY16:BB16)</f>
        <v>0</v>
      </c>
    </row>
    <row r="17" spans="2:59" ht="6" customHeight="1">
      <c r="B17" s="144"/>
      <c r="C17" s="143"/>
      <c r="D17" s="143"/>
      <c r="E17" s="143"/>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Q17" s="142"/>
      <c r="AR17" s="142"/>
      <c r="AS17" s="142"/>
      <c r="AT17" s="142"/>
      <c r="AU17" s="142"/>
      <c r="AV17" s="142"/>
      <c r="AW17" s="142"/>
      <c r="AX17" s="142"/>
      <c r="AY17" s="147"/>
      <c r="AZ17" s="147"/>
      <c r="BA17" s="147"/>
      <c r="BB17" s="147"/>
      <c r="BC17" s="154"/>
      <c r="BD17" s="170"/>
      <c r="BE17" s="170"/>
      <c r="BF17" s="170"/>
    </row>
    <row r="18" spans="2:59">
      <c r="B18" s="140" t="str">
        <f>"TOTAL "&amp;B14</f>
        <v>TOTAL CONTRACTORS</v>
      </c>
      <c r="C18" s="139"/>
      <c r="D18" s="139"/>
      <c r="E18" s="139"/>
      <c r="F18" s="138">
        <f t="shared" ref="F18:AO18" si="3">SUM(F15:F17)</f>
        <v>0</v>
      </c>
      <c r="G18" s="138">
        <f t="shared" si="3"/>
        <v>0</v>
      </c>
      <c r="H18" s="138">
        <f t="shared" si="3"/>
        <v>0</v>
      </c>
      <c r="I18" s="138">
        <f t="shared" si="3"/>
        <v>0</v>
      </c>
      <c r="J18" s="138">
        <f t="shared" si="3"/>
        <v>0</v>
      </c>
      <c r="K18" s="138">
        <f t="shared" si="3"/>
        <v>0</v>
      </c>
      <c r="L18" s="138">
        <f t="shared" si="3"/>
        <v>0</v>
      </c>
      <c r="M18" s="138">
        <f t="shared" si="3"/>
        <v>0</v>
      </c>
      <c r="N18" s="138">
        <f t="shared" si="3"/>
        <v>0</v>
      </c>
      <c r="O18" s="138">
        <f t="shared" si="3"/>
        <v>0</v>
      </c>
      <c r="P18" s="138">
        <f t="shared" si="3"/>
        <v>0</v>
      </c>
      <c r="Q18" s="138">
        <f t="shared" si="3"/>
        <v>0</v>
      </c>
      <c r="R18" s="138">
        <f t="shared" si="3"/>
        <v>7500</v>
      </c>
      <c r="S18" s="138">
        <f t="shared" si="3"/>
        <v>7500</v>
      </c>
      <c r="T18" s="138">
        <f t="shared" si="3"/>
        <v>7500</v>
      </c>
      <c r="U18" s="138">
        <f t="shared" si="3"/>
        <v>7500</v>
      </c>
      <c r="V18" s="138">
        <f t="shared" si="3"/>
        <v>7500</v>
      </c>
      <c r="W18" s="138">
        <f t="shared" si="3"/>
        <v>7500</v>
      </c>
      <c r="X18" s="138">
        <f t="shared" si="3"/>
        <v>7500</v>
      </c>
      <c r="Y18" s="138">
        <f t="shared" si="3"/>
        <v>7500</v>
      </c>
      <c r="Z18" s="138">
        <f t="shared" si="3"/>
        <v>7500</v>
      </c>
      <c r="AA18" s="138">
        <f t="shared" si="3"/>
        <v>7500</v>
      </c>
      <c r="AB18" s="138">
        <f t="shared" si="3"/>
        <v>7500</v>
      </c>
      <c r="AC18" s="138">
        <f t="shared" si="3"/>
        <v>7500</v>
      </c>
      <c r="AD18" s="138">
        <f t="shared" si="3"/>
        <v>7500</v>
      </c>
      <c r="AE18" s="138">
        <f t="shared" si="3"/>
        <v>7500</v>
      </c>
      <c r="AF18" s="138">
        <f t="shared" si="3"/>
        <v>7500</v>
      </c>
      <c r="AG18" s="138">
        <f t="shared" si="3"/>
        <v>7500</v>
      </c>
      <c r="AH18" s="138">
        <f t="shared" si="3"/>
        <v>7500</v>
      </c>
      <c r="AI18" s="138">
        <f t="shared" si="3"/>
        <v>7500</v>
      </c>
      <c r="AJ18" s="138">
        <f t="shared" si="3"/>
        <v>7500</v>
      </c>
      <c r="AK18" s="138">
        <f t="shared" si="3"/>
        <v>7500</v>
      </c>
      <c r="AL18" s="138">
        <f t="shared" si="3"/>
        <v>7500</v>
      </c>
      <c r="AM18" s="138">
        <f t="shared" si="3"/>
        <v>7500</v>
      </c>
      <c r="AN18" s="138">
        <f t="shared" si="3"/>
        <v>7500</v>
      </c>
      <c r="AO18" s="138">
        <f t="shared" si="3"/>
        <v>7500</v>
      </c>
      <c r="AQ18" s="138">
        <f t="shared" ref="AQ18:AX18" si="4">SUM(AQ15:AQ17)</f>
        <v>0</v>
      </c>
      <c r="AR18" s="138">
        <f t="shared" si="4"/>
        <v>0</v>
      </c>
      <c r="AS18" s="138">
        <f t="shared" si="4"/>
        <v>0</v>
      </c>
      <c r="AT18" s="138">
        <f t="shared" si="4"/>
        <v>0</v>
      </c>
      <c r="AU18" s="138">
        <f t="shared" si="4"/>
        <v>22500</v>
      </c>
      <c r="AV18" s="138">
        <f t="shared" si="4"/>
        <v>22500</v>
      </c>
      <c r="AW18" s="138">
        <f t="shared" si="4"/>
        <v>22500</v>
      </c>
      <c r="AX18" s="138">
        <f t="shared" si="4"/>
        <v>22500</v>
      </c>
      <c r="AY18" s="138">
        <f>SUM(AD18:AF18)</f>
        <v>22500</v>
      </c>
      <c r="AZ18" s="138">
        <f>SUM(AG18:AI18)</f>
        <v>22500</v>
      </c>
      <c r="BA18" s="138">
        <f>SUM(AJ18:AL18)</f>
        <v>22500</v>
      </c>
      <c r="BB18" s="138">
        <f>SUM(AM18:AO18)</f>
        <v>22500</v>
      </c>
      <c r="BC18" s="154"/>
      <c r="BD18" s="169">
        <f>SUM(AQ18:AT18)</f>
        <v>0</v>
      </c>
      <c r="BE18" s="169">
        <f>SUM(AU18:AX18)</f>
        <v>90000</v>
      </c>
      <c r="BF18" s="169">
        <f>SUM(AY18:BB18)</f>
        <v>90000</v>
      </c>
    </row>
    <row r="19" spans="2:59">
      <c r="AY19" s="147"/>
      <c r="AZ19" s="147"/>
      <c r="BA19" s="147"/>
      <c r="BB19" s="147"/>
      <c r="BC19" s="154"/>
      <c r="BD19" s="172"/>
      <c r="BE19" s="172"/>
      <c r="BF19" s="172"/>
    </row>
    <row r="20" spans="2:59">
      <c r="B20" s="4" t="s">
        <v>65</v>
      </c>
      <c r="C20" s="143"/>
      <c r="D20" s="143"/>
      <c r="E20" s="143"/>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Q20" s="147"/>
      <c r="AR20" s="147"/>
      <c r="AS20" s="147"/>
      <c r="AT20" s="147"/>
      <c r="AU20" s="147"/>
      <c r="AV20" s="147"/>
      <c r="AW20" s="147"/>
      <c r="AX20" s="147"/>
      <c r="AY20" s="147"/>
      <c r="AZ20" s="147"/>
      <c r="BA20" s="147"/>
      <c r="BB20" s="147"/>
      <c r="BC20" s="154"/>
      <c r="BD20" s="171"/>
      <c r="BE20" s="171"/>
      <c r="BF20" s="171"/>
    </row>
    <row r="21" spans="2:59">
      <c r="B21" s="146" t="s">
        <v>84</v>
      </c>
      <c r="C21" s="143"/>
      <c r="D21" s="153">
        <v>1000</v>
      </c>
      <c r="E21" s="150" t="s">
        <v>57</v>
      </c>
      <c r="F21" s="147">
        <f t="shared" ref="F21:AO21" si="5">$D21*F6</f>
        <v>0</v>
      </c>
      <c r="G21" s="147">
        <f t="shared" si="5"/>
        <v>0</v>
      </c>
      <c r="H21" s="147">
        <f t="shared" si="5"/>
        <v>1000</v>
      </c>
      <c r="I21" s="147">
        <f t="shared" si="5"/>
        <v>1000</v>
      </c>
      <c r="J21" s="147">
        <f t="shared" si="5"/>
        <v>1000</v>
      </c>
      <c r="K21" s="147">
        <f t="shared" si="5"/>
        <v>1000</v>
      </c>
      <c r="L21" s="147">
        <f t="shared" si="5"/>
        <v>2000</v>
      </c>
      <c r="M21" s="147">
        <f t="shared" si="5"/>
        <v>2000</v>
      </c>
      <c r="N21" s="147">
        <f t="shared" si="5"/>
        <v>3000</v>
      </c>
      <c r="O21" s="147">
        <f t="shared" si="5"/>
        <v>3000</v>
      </c>
      <c r="P21" s="147">
        <f t="shared" si="5"/>
        <v>3000</v>
      </c>
      <c r="Q21" s="147">
        <f t="shared" si="5"/>
        <v>3000</v>
      </c>
      <c r="R21" s="147">
        <f t="shared" si="5"/>
        <v>3000</v>
      </c>
      <c r="S21" s="147">
        <f t="shared" si="5"/>
        <v>4000</v>
      </c>
      <c r="T21" s="147">
        <f t="shared" si="5"/>
        <v>4000</v>
      </c>
      <c r="U21" s="147">
        <f t="shared" si="5"/>
        <v>4000</v>
      </c>
      <c r="V21" s="147">
        <f t="shared" si="5"/>
        <v>4000</v>
      </c>
      <c r="W21" s="147">
        <f t="shared" si="5"/>
        <v>4000</v>
      </c>
      <c r="X21" s="147">
        <f t="shared" si="5"/>
        <v>4000</v>
      </c>
      <c r="Y21" s="147">
        <f t="shared" si="5"/>
        <v>5000</v>
      </c>
      <c r="Z21" s="147">
        <f t="shared" si="5"/>
        <v>6000</v>
      </c>
      <c r="AA21" s="147">
        <f t="shared" si="5"/>
        <v>6000</v>
      </c>
      <c r="AB21" s="147">
        <f t="shared" si="5"/>
        <v>6000</v>
      </c>
      <c r="AC21" s="147">
        <f t="shared" si="5"/>
        <v>6000</v>
      </c>
      <c r="AD21" s="147">
        <f t="shared" si="5"/>
        <v>6000</v>
      </c>
      <c r="AE21" s="147">
        <f t="shared" si="5"/>
        <v>6000</v>
      </c>
      <c r="AF21" s="147">
        <f t="shared" si="5"/>
        <v>7000</v>
      </c>
      <c r="AG21" s="147">
        <f t="shared" si="5"/>
        <v>7000</v>
      </c>
      <c r="AH21" s="147">
        <f t="shared" si="5"/>
        <v>7000</v>
      </c>
      <c r="AI21" s="147">
        <f t="shared" si="5"/>
        <v>7000</v>
      </c>
      <c r="AJ21" s="147">
        <f t="shared" si="5"/>
        <v>7000</v>
      </c>
      <c r="AK21" s="147">
        <f t="shared" si="5"/>
        <v>7000</v>
      </c>
      <c r="AL21" s="147">
        <f t="shared" si="5"/>
        <v>8000</v>
      </c>
      <c r="AM21" s="147">
        <f t="shared" si="5"/>
        <v>8000</v>
      </c>
      <c r="AN21" s="147">
        <f t="shared" si="5"/>
        <v>8000</v>
      </c>
      <c r="AO21" s="147">
        <f t="shared" si="5"/>
        <v>8000</v>
      </c>
      <c r="AQ21" s="147">
        <f>SUM(F21:H21)</f>
        <v>1000</v>
      </c>
      <c r="AR21" s="147">
        <f>SUM(I21:K21)</f>
        <v>3000</v>
      </c>
      <c r="AS21" s="147">
        <f>SUM(L21:N21)</f>
        <v>7000</v>
      </c>
      <c r="AT21" s="147">
        <f>SUM(O21:Q21)</f>
        <v>9000</v>
      </c>
      <c r="AU21" s="147">
        <f>SUM(R21:T21)</f>
        <v>11000</v>
      </c>
      <c r="AV21" s="147">
        <f>SUM(U21:W21)</f>
        <v>12000</v>
      </c>
      <c r="AW21" s="147">
        <f>SUM(X21:Z21)</f>
        <v>15000</v>
      </c>
      <c r="AX21" s="147">
        <f>SUM(AA21:AC21)</f>
        <v>18000</v>
      </c>
      <c r="AY21" s="147">
        <f>SUM(AD21:AF21)</f>
        <v>19000</v>
      </c>
      <c r="AZ21" s="147">
        <f>SUM(AG21:AI21)</f>
        <v>21000</v>
      </c>
      <c r="BA21" s="147">
        <f>SUM(AJ21:AL21)</f>
        <v>22000</v>
      </c>
      <c r="BB21" s="147">
        <f>SUM(AM21:AO21)</f>
        <v>24000</v>
      </c>
      <c r="BC21" s="154"/>
      <c r="BD21" s="171">
        <f>SUM(AQ21:AT21)</f>
        <v>20000</v>
      </c>
      <c r="BE21" s="171">
        <f>SUM(AU21:AX21)</f>
        <v>56000</v>
      </c>
      <c r="BF21" s="171">
        <f>SUM(AY21:BB21)</f>
        <v>86000</v>
      </c>
    </row>
    <row r="22" spans="2:59">
      <c r="B22" s="146" t="s">
        <v>56</v>
      </c>
      <c r="C22" s="143"/>
      <c r="D22" s="143"/>
      <c r="E22" s="143"/>
      <c r="F22" s="142">
        <v>0</v>
      </c>
      <c r="G22" s="142">
        <v>0</v>
      </c>
      <c r="H22" s="142">
        <v>0</v>
      </c>
      <c r="I22" s="142">
        <v>0</v>
      </c>
      <c r="J22" s="142">
        <v>0</v>
      </c>
      <c r="K22" s="142">
        <v>0</v>
      </c>
      <c r="L22" s="142">
        <v>0</v>
      </c>
      <c r="M22" s="142">
        <v>0</v>
      </c>
      <c r="N22" s="142">
        <v>0</v>
      </c>
      <c r="O22" s="142">
        <v>0</v>
      </c>
      <c r="P22" s="142">
        <v>0</v>
      </c>
      <c r="Q22" s="142">
        <v>0</v>
      </c>
      <c r="R22" s="142">
        <v>0</v>
      </c>
      <c r="S22" s="142">
        <v>0</v>
      </c>
      <c r="T22" s="142">
        <v>0</v>
      </c>
      <c r="U22" s="142">
        <v>0</v>
      </c>
      <c r="V22" s="142">
        <v>0</v>
      </c>
      <c r="W22" s="142">
        <v>0</v>
      </c>
      <c r="X22" s="142">
        <v>0</v>
      </c>
      <c r="Y22" s="142">
        <v>0</v>
      </c>
      <c r="Z22" s="142">
        <v>0</v>
      </c>
      <c r="AA22" s="142">
        <v>0</v>
      </c>
      <c r="AB22" s="142">
        <v>0</v>
      </c>
      <c r="AC22" s="142">
        <v>0</v>
      </c>
      <c r="AD22" s="142">
        <v>0</v>
      </c>
      <c r="AE22" s="142">
        <v>0</v>
      </c>
      <c r="AF22" s="142">
        <v>0</v>
      </c>
      <c r="AG22" s="142">
        <v>0</v>
      </c>
      <c r="AH22" s="142">
        <v>0</v>
      </c>
      <c r="AI22" s="142">
        <v>0</v>
      </c>
      <c r="AJ22" s="142">
        <v>0</v>
      </c>
      <c r="AK22" s="142">
        <v>0</v>
      </c>
      <c r="AL22" s="142">
        <v>0</v>
      </c>
      <c r="AM22" s="142">
        <v>0</v>
      </c>
      <c r="AN22" s="142">
        <v>0</v>
      </c>
      <c r="AO22" s="142">
        <v>0</v>
      </c>
      <c r="AQ22" s="142">
        <v>0</v>
      </c>
      <c r="AR22" s="142">
        <v>0</v>
      </c>
      <c r="AS22" s="142">
        <v>0</v>
      </c>
      <c r="AT22" s="142">
        <v>0</v>
      </c>
      <c r="AU22" s="142">
        <v>0</v>
      </c>
      <c r="AV22" s="142">
        <v>0</v>
      </c>
      <c r="AW22" s="142">
        <v>0</v>
      </c>
      <c r="AX22" s="142">
        <v>0</v>
      </c>
      <c r="AY22" s="142">
        <v>0</v>
      </c>
      <c r="AZ22" s="142">
        <v>0</v>
      </c>
      <c r="BA22" s="142">
        <v>0</v>
      </c>
      <c r="BB22" s="142">
        <v>0</v>
      </c>
      <c r="BC22" s="142"/>
      <c r="BD22" s="171">
        <f>SUM(AQ22:AT22)</f>
        <v>0</v>
      </c>
      <c r="BE22" s="171">
        <f>SUM(AU22:AX22)</f>
        <v>0</v>
      </c>
      <c r="BF22" s="171">
        <f>SUM(AY22:BB22)</f>
        <v>0</v>
      </c>
      <c r="BG22" s="142"/>
    </row>
    <row r="23" spans="2:59">
      <c r="B23" s="146" t="s">
        <v>56</v>
      </c>
      <c r="C23" s="143"/>
      <c r="D23" s="143"/>
      <c r="E23" s="143"/>
      <c r="F23" s="142">
        <v>0</v>
      </c>
      <c r="G23" s="142">
        <v>0</v>
      </c>
      <c r="H23" s="142">
        <v>0</v>
      </c>
      <c r="I23" s="142">
        <v>0</v>
      </c>
      <c r="J23" s="142">
        <v>0</v>
      </c>
      <c r="K23" s="142">
        <v>0</v>
      </c>
      <c r="L23" s="142">
        <v>0</v>
      </c>
      <c r="M23" s="142">
        <v>0</v>
      </c>
      <c r="N23" s="142">
        <v>0</v>
      </c>
      <c r="O23" s="142">
        <v>0</v>
      </c>
      <c r="P23" s="142">
        <v>0</v>
      </c>
      <c r="Q23" s="142">
        <v>0</v>
      </c>
      <c r="R23" s="142">
        <v>0</v>
      </c>
      <c r="S23" s="142">
        <v>0</v>
      </c>
      <c r="T23" s="142">
        <v>0</v>
      </c>
      <c r="U23" s="142">
        <v>0</v>
      </c>
      <c r="V23" s="142">
        <v>0</v>
      </c>
      <c r="W23" s="142">
        <v>0</v>
      </c>
      <c r="X23" s="142">
        <v>0</v>
      </c>
      <c r="Y23" s="142">
        <v>0</v>
      </c>
      <c r="Z23" s="142">
        <v>0</v>
      </c>
      <c r="AA23" s="142">
        <v>0</v>
      </c>
      <c r="AB23" s="142">
        <v>0</v>
      </c>
      <c r="AC23" s="142">
        <v>0</v>
      </c>
      <c r="AD23" s="142">
        <v>0</v>
      </c>
      <c r="AE23" s="142">
        <v>0</v>
      </c>
      <c r="AF23" s="142">
        <v>0</v>
      </c>
      <c r="AG23" s="142">
        <v>0</v>
      </c>
      <c r="AH23" s="142">
        <v>0</v>
      </c>
      <c r="AI23" s="142">
        <v>0</v>
      </c>
      <c r="AJ23" s="142">
        <v>0</v>
      </c>
      <c r="AK23" s="142">
        <v>0</v>
      </c>
      <c r="AL23" s="142">
        <v>0</v>
      </c>
      <c r="AM23" s="142">
        <v>0</v>
      </c>
      <c r="AN23" s="142">
        <v>0</v>
      </c>
      <c r="AO23" s="142">
        <v>0</v>
      </c>
      <c r="AQ23" s="142">
        <v>0</v>
      </c>
      <c r="AR23" s="142">
        <v>0</v>
      </c>
      <c r="AS23" s="142">
        <v>0</v>
      </c>
      <c r="AT23" s="142">
        <v>0</v>
      </c>
      <c r="AU23" s="142">
        <v>0</v>
      </c>
      <c r="AV23" s="142">
        <v>0</v>
      </c>
      <c r="AW23" s="142">
        <v>0</v>
      </c>
      <c r="AX23" s="142">
        <v>0</v>
      </c>
      <c r="AY23" s="142">
        <v>0</v>
      </c>
      <c r="AZ23" s="142">
        <v>0</v>
      </c>
      <c r="BA23" s="142">
        <v>0</v>
      </c>
      <c r="BB23" s="142">
        <v>0</v>
      </c>
      <c r="BC23" s="142"/>
      <c r="BD23" s="171">
        <f>SUM(AQ23:AT23)</f>
        <v>0</v>
      </c>
      <c r="BE23" s="171">
        <f>SUM(AU23:AX23)</f>
        <v>0</v>
      </c>
      <c r="BF23" s="171">
        <f>SUM(AY23:BB23)</f>
        <v>0</v>
      </c>
      <c r="BG23" s="142"/>
    </row>
    <row r="24" spans="2:59">
      <c r="B24" s="146" t="s">
        <v>56</v>
      </c>
      <c r="C24" s="143"/>
      <c r="D24" s="143"/>
      <c r="E24" s="143"/>
      <c r="F24" s="142">
        <v>0</v>
      </c>
      <c r="G24" s="142">
        <v>0</v>
      </c>
      <c r="H24" s="142">
        <v>0</v>
      </c>
      <c r="I24" s="142">
        <v>0</v>
      </c>
      <c r="J24" s="142">
        <v>0</v>
      </c>
      <c r="K24" s="142">
        <v>0</v>
      </c>
      <c r="L24" s="142">
        <v>0</v>
      </c>
      <c r="M24" s="142">
        <v>0</v>
      </c>
      <c r="N24" s="142">
        <v>0</v>
      </c>
      <c r="O24" s="142">
        <v>0</v>
      </c>
      <c r="P24" s="142">
        <v>0</v>
      </c>
      <c r="Q24" s="142">
        <v>0</v>
      </c>
      <c r="R24" s="142">
        <v>0</v>
      </c>
      <c r="S24" s="142">
        <v>0</v>
      </c>
      <c r="T24" s="142">
        <v>0</v>
      </c>
      <c r="U24" s="142">
        <v>0</v>
      </c>
      <c r="V24" s="142">
        <v>0</v>
      </c>
      <c r="W24" s="142">
        <v>0</v>
      </c>
      <c r="X24" s="142">
        <v>0</v>
      </c>
      <c r="Y24" s="142">
        <v>0</v>
      </c>
      <c r="Z24" s="142">
        <v>0</v>
      </c>
      <c r="AA24" s="142">
        <v>0</v>
      </c>
      <c r="AB24" s="142">
        <v>0</v>
      </c>
      <c r="AC24" s="142">
        <v>0</v>
      </c>
      <c r="AD24" s="142">
        <v>0</v>
      </c>
      <c r="AE24" s="142">
        <v>0</v>
      </c>
      <c r="AF24" s="142">
        <v>0</v>
      </c>
      <c r="AG24" s="142">
        <v>0</v>
      </c>
      <c r="AH24" s="142">
        <v>0</v>
      </c>
      <c r="AI24" s="142">
        <v>0</v>
      </c>
      <c r="AJ24" s="142">
        <v>0</v>
      </c>
      <c r="AK24" s="142">
        <v>0</v>
      </c>
      <c r="AL24" s="142">
        <v>0</v>
      </c>
      <c r="AM24" s="142">
        <v>0</v>
      </c>
      <c r="AN24" s="142">
        <v>0</v>
      </c>
      <c r="AO24" s="142">
        <v>0</v>
      </c>
      <c r="AQ24" s="147">
        <f>SUM(F24:H24)</f>
        <v>0</v>
      </c>
      <c r="AR24" s="147">
        <f>SUM(I24:K24)</f>
        <v>0</v>
      </c>
      <c r="AS24" s="147">
        <f>SUM(L24:N24)</f>
        <v>0</v>
      </c>
      <c r="AT24" s="147">
        <f>SUM(O24:Q24)</f>
        <v>0</v>
      </c>
      <c r="AU24" s="147">
        <f>SUM(R24:T24)</f>
        <v>0</v>
      </c>
      <c r="AV24" s="147">
        <f>SUM(U24:W24)</f>
        <v>0</v>
      </c>
      <c r="AW24" s="147">
        <f>SUM(X24:Z24)</f>
        <v>0</v>
      </c>
      <c r="AX24" s="147">
        <f>SUM(AA24:AC24)</f>
        <v>0</v>
      </c>
      <c r="AY24" s="147">
        <f>SUM(AD24:AF24)</f>
        <v>0</v>
      </c>
      <c r="AZ24" s="147">
        <f>SUM(AG24:AI24)</f>
        <v>0</v>
      </c>
      <c r="BA24" s="147">
        <f>SUM(AJ24:AL24)</f>
        <v>0</v>
      </c>
      <c r="BB24" s="147">
        <f>SUM(AM24:AO24)</f>
        <v>0</v>
      </c>
      <c r="BC24" s="154"/>
      <c r="BD24" s="171">
        <f>SUM(AQ24:AT24)</f>
        <v>0</v>
      </c>
      <c r="BE24" s="171">
        <f>SUM(AU24:AX24)</f>
        <v>0</v>
      </c>
      <c r="BF24" s="171">
        <f>SUM(AY24:BB24)</f>
        <v>0</v>
      </c>
    </row>
    <row r="25" spans="2:59" ht="6" customHeight="1">
      <c r="B25" s="144"/>
      <c r="C25" s="143"/>
      <c r="D25" s="143"/>
      <c r="E25" s="143"/>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Q25" s="142"/>
      <c r="AR25" s="142"/>
      <c r="AS25" s="142"/>
      <c r="AT25" s="142"/>
      <c r="AU25" s="142"/>
      <c r="AV25" s="142"/>
      <c r="AW25" s="142"/>
      <c r="AX25" s="142"/>
      <c r="AY25" s="147"/>
      <c r="AZ25" s="147"/>
      <c r="BA25" s="147"/>
      <c r="BB25" s="147"/>
      <c r="BC25" s="154"/>
      <c r="BD25" s="168"/>
      <c r="BE25" s="168"/>
      <c r="BF25" s="168"/>
    </row>
    <row r="26" spans="2:59">
      <c r="B26" s="140" t="str">
        <f>"TOTAL "&amp;B20</f>
        <v>TOTAL DUES &amp; SUBSCRIPTIONS</v>
      </c>
      <c r="C26" s="139"/>
      <c r="D26" s="139"/>
      <c r="E26" s="139"/>
      <c r="F26" s="138">
        <f t="shared" ref="F26:AO26" si="6">SUM(F21:F25)</f>
        <v>0</v>
      </c>
      <c r="G26" s="138">
        <f t="shared" si="6"/>
        <v>0</v>
      </c>
      <c r="H26" s="138">
        <f t="shared" si="6"/>
        <v>1000</v>
      </c>
      <c r="I26" s="138">
        <f t="shared" si="6"/>
        <v>1000</v>
      </c>
      <c r="J26" s="138">
        <f t="shared" si="6"/>
        <v>1000</v>
      </c>
      <c r="K26" s="138">
        <f t="shared" si="6"/>
        <v>1000</v>
      </c>
      <c r="L26" s="138">
        <f t="shared" si="6"/>
        <v>2000</v>
      </c>
      <c r="M26" s="138">
        <f t="shared" si="6"/>
        <v>2000</v>
      </c>
      <c r="N26" s="138">
        <f t="shared" si="6"/>
        <v>3000</v>
      </c>
      <c r="O26" s="138">
        <f t="shared" si="6"/>
        <v>3000</v>
      </c>
      <c r="P26" s="138">
        <f t="shared" si="6"/>
        <v>3000</v>
      </c>
      <c r="Q26" s="138">
        <f t="shared" si="6"/>
        <v>3000</v>
      </c>
      <c r="R26" s="138">
        <f t="shared" si="6"/>
        <v>3000</v>
      </c>
      <c r="S26" s="138">
        <f t="shared" si="6"/>
        <v>4000</v>
      </c>
      <c r="T26" s="138">
        <f t="shared" si="6"/>
        <v>4000</v>
      </c>
      <c r="U26" s="138">
        <f t="shared" si="6"/>
        <v>4000</v>
      </c>
      <c r="V26" s="138">
        <f t="shared" si="6"/>
        <v>4000</v>
      </c>
      <c r="W26" s="138">
        <f t="shared" si="6"/>
        <v>4000</v>
      </c>
      <c r="X26" s="138">
        <f t="shared" si="6"/>
        <v>4000</v>
      </c>
      <c r="Y26" s="138">
        <f t="shared" si="6"/>
        <v>5000</v>
      </c>
      <c r="Z26" s="138">
        <f t="shared" si="6"/>
        <v>6000</v>
      </c>
      <c r="AA26" s="138">
        <f t="shared" si="6"/>
        <v>6000</v>
      </c>
      <c r="AB26" s="138">
        <f t="shared" si="6"/>
        <v>6000</v>
      </c>
      <c r="AC26" s="138">
        <f t="shared" si="6"/>
        <v>6000</v>
      </c>
      <c r="AD26" s="138">
        <f t="shared" si="6"/>
        <v>6000</v>
      </c>
      <c r="AE26" s="138">
        <f t="shared" si="6"/>
        <v>6000</v>
      </c>
      <c r="AF26" s="138">
        <f t="shared" si="6"/>
        <v>7000</v>
      </c>
      <c r="AG26" s="138">
        <f t="shared" si="6"/>
        <v>7000</v>
      </c>
      <c r="AH26" s="138">
        <f t="shared" si="6"/>
        <v>7000</v>
      </c>
      <c r="AI26" s="138">
        <f t="shared" si="6"/>
        <v>7000</v>
      </c>
      <c r="AJ26" s="138">
        <f t="shared" si="6"/>
        <v>7000</v>
      </c>
      <c r="AK26" s="138">
        <f t="shared" si="6"/>
        <v>7000</v>
      </c>
      <c r="AL26" s="138">
        <f t="shared" si="6"/>
        <v>8000</v>
      </c>
      <c r="AM26" s="138">
        <f t="shared" si="6"/>
        <v>8000</v>
      </c>
      <c r="AN26" s="138">
        <f t="shared" si="6"/>
        <v>8000</v>
      </c>
      <c r="AO26" s="138">
        <f t="shared" si="6"/>
        <v>8000</v>
      </c>
      <c r="AQ26" s="138">
        <f t="shared" ref="AQ26:AX26" si="7">SUM(AQ21:AQ25)</f>
        <v>1000</v>
      </c>
      <c r="AR26" s="138">
        <f t="shared" si="7"/>
        <v>3000</v>
      </c>
      <c r="AS26" s="138">
        <f t="shared" si="7"/>
        <v>7000</v>
      </c>
      <c r="AT26" s="138">
        <f t="shared" si="7"/>
        <v>9000</v>
      </c>
      <c r="AU26" s="138">
        <f t="shared" si="7"/>
        <v>11000</v>
      </c>
      <c r="AV26" s="138">
        <f t="shared" si="7"/>
        <v>12000</v>
      </c>
      <c r="AW26" s="138">
        <f t="shared" si="7"/>
        <v>15000</v>
      </c>
      <c r="AX26" s="138">
        <f t="shared" si="7"/>
        <v>18000</v>
      </c>
      <c r="AY26" s="138">
        <f>SUM(AD26:AF26)</f>
        <v>19000</v>
      </c>
      <c r="AZ26" s="138">
        <f>SUM(AG26:AI26)</f>
        <v>21000</v>
      </c>
      <c r="BA26" s="138">
        <f>SUM(AJ26:AL26)</f>
        <v>22000</v>
      </c>
      <c r="BB26" s="138">
        <f>SUM(AM26:AO26)</f>
        <v>24000</v>
      </c>
      <c r="BC26" s="154"/>
      <c r="BD26" s="169">
        <f>SUM(AQ26:AT26)</f>
        <v>20000</v>
      </c>
      <c r="BE26" s="169">
        <f>SUM(AU26:AX26)</f>
        <v>56000</v>
      </c>
      <c r="BF26" s="169">
        <f>SUM(AY26:BB26)</f>
        <v>86000</v>
      </c>
    </row>
    <row r="27" spans="2:59">
      <c r="AY27" s="147"/>
      <c r="AZ27" s="147"/>
      <c r="BA27" s="147"/>
      <c r="BB27" s="147"/>
      <c r="BC27" s="154"/>
      <c r="BD27" s="171"/>
      <c r="BE27" s="171"/>
      <c r="BF27" s="171"/>
    </row>
    <row r="28" spans="2:59">
      <c r="B28" s="4" t="s">
        <v>63</v>
      </c>
      <c r="C28" s="143"/>
      <c r="D28" s="143"/>
      <c r="E28" s="143"/>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Q28" s="147"/>
      <c r="AR28" s="147"/>
      <c r="AS28" s="147"/>
      <c r="AT28" s="147"/>
      <c r="AU28" s="147"/>
      <c r="AV28" s="147"/>
      <c r="AW28" s="147"/>
      <c r="AX28" s="147"/>
      <c r="AY28" s="147"/>
      <c r="AZ28" s="147"/>
      <c r="BA28" s="147"/>
      <c r="BB28" s="147"/>
      <c r="BC28" s="154"/>
      <c r="BD28" s="171"/>
      <c r="BE28" s="171"/>
      <c r="BF28" s="171"/>
    </row>
    <row r="29" spans="2:59">
      <c r="B29" s="146" t="s">
        <v>62</v>
      </c>
      <c r="C29" s="143"/>
      <c r="D29" s="152">
        <v>3000</v>
      </c>
      <c r="E29" s="150" t="s">
        <v>61</v>
      </c>
      <c r="F29" s="147">
        <f t="shared" ref="F29:AO29" si="8">$D29*(F6-E6)</f>
        <v>0</v>
      </c>
      <c r="G29" s="147">
        <f t="shared" si="8"/>
        <v>0</v>
      </c>
      <c r="H29" s="147">
        <f t="shared" si="8"/>
        <v>3000</v>
      </c>
      <c r="I29" s="147">
        <f t="shared" si="8"/>
        <v>0</v>
      </c>
      <c r="J29" s="147">
        <f t="shared" si="8"/>
        <v>0</v>
      </c>
      <c r="K29" s="147">
        <f t="shared" si="8"/>
        <v>0</v>
      </c>
      <c r="L29" s="147">
        <f t="shared" si="8"/>
        <v>3000</v>
      </c>
      <c r="M29" s="147">
        <f t="shared" si="8"/>
        <v>0</v>
      </c>
      <c r="N29" s="147">
        <f t="shared" si="8"/>
        <v>3000</v>
      </c>
      <c r="O29" s="147">
        <f t="shared" si="8"/>
        <v>0</v>
      </c>
      <c r="P29" s="147">
        <f t="shared" si="8"/>
        <v>0</v>
      </c>
      <c r="Q29" s="147">
        <f t="shared" si="8"/>
        <v>0</v>
      </c>
      <c r="R29" s="147">
        <f t="shared" si="8"/>
        <v>0</v>
      </c>
      <c r="S29" s="147">
        <f t="shared" si="8"/>
        <v>3000</v>
      </c>
      <c r="T29" s="147">
        <f t="shared" si="8"/>
        <v>0</v>
      </c>
      <c r="U29" s="147">
        <f t="shared" si="8"/>
        <v>0</v>
      </c>
      <c r="V29" s="147">
        <f t="shared" si="8"/>
        <v>0</v>
      </c>
      <c r="W29" s="147">
        <f t="shared" si="8"/>
        <v>0</v>
      </c>
      <c r="X29" s="147">
        <f t="shared" si="8"/>
        <v>0</v>
      </c>
      <c r="Y29" s="147">
        <f t="shared" si="8"/>
        <v>3000</v>
      </c>
      <c r="Z29" s="147">
        <f t="shared" si="8"/>
        <v>3000</v>
      </c>
      <c r="AA29" s="147">
        <f t="shared" si="8"/>
        <v>0</v>
      </c>
      <c r="AB29" s="147">
        <f t="shared" si="8"/>
        <v>0</v>
      </c>
      <c r="AC29" s="147">
        <f t="shared" si="8"/>
        <v>0</v>
      </c>
      <c r="AD29" s="147">
        <f t="shared" si="8"/>
        <v>0</v>
      </c>
      <c r="AE29" s="147">
        <f t="shared" si="8"/>
        <v>0</v>
      </c>
      <c r="AF29" s="147">
        <f t="shared" si="8"/>
        <v>3000</v>
      </c>
      <c r="AG29" s="147">
        <f t="shared" si="8"/>
        <v>0</v>
      </c>
      <c r="AH29" s="147">
        <f t="shared" si="8"/>
        <v>0</v>
      </c>
      <c r="AI29" s="147">
        <f t="shared" si="8"/>
        <v>0</v>
      </c>
      <c r="AJ29" s="147">
        <f t="shared" si="8"/>
        <v>0</v>
      </c>
      <c r="AK29" s="147">
        <f t="shared" si="8"/>
        <v>0</v>
      </c>
      <c r="AL29" s="147">
        <f t="shared" si="8"/>
        <v>3000</v>
      </c>
      <c r="AM29" s="147">
        <f t="shared" si="8"/>
        <v>0</v>
      </c>
      <c r="AN29" s="147">
        <f t="shared" si="8"/>
        <v>0</v>
      </c>
      <c r="AO29" s="147">
        <f t="shared" si="8"/>
        <v>0</v>
      </c>
      <c r="AQ29" s="147">
        <f>SUM(F29:H29)</f>
        <v>3000</v>
      </c>
      <c r="AR29" s="147">
        <f>SUM(I29:K29)</f>
        <v>0</v>
      </c>
      <c r="AS29" s="147">
        <f>SUM(L29:N29)</f>
        <v>6000</v>
      </c>
      <c r="AT29" s="147">
        <f>SUM(O29:Q29)</f>
        <v>0</v>
      </c>
      <c r="AU29" s="147">
        <f>SUM(R29:T29)</f>
        <v>3000</v>
      </c>
      <c r="AV29" s="147">
        <f>SUM(U29:W29)</f>
        <v>0</v>
      </c>
      <c r="AW29" s="147">
        <f>SUM(X29:Z29)</f>
        <v>6000</v>
      </c>
      <c r="AX29" s="147">
        <f>SUM(AA29:AC29)</f>
        <v>0</v>
      </c>
      <c r="AY29" s="147">
        <f>SUM(AD29:AF29)</f>
        <v>3000</v>
      </c>
      <c r="AZ29" s="147">
        <f>SUM(AG29:AI29)</f>
        <v>0</v>
      </c>
      <c r="BA29" s="147">
        <f>SUM(AJ29:AL29)</f>
        <v>3000</v>
      </c>
      <c r="BB29" s="147">
        <f>SUM(AM29:AO29)</f>
        <v>0</v>
      </c>
      <c r="BC29" s="154"/>
      <c r="BD29" s="171">
        <f>SUM(AQ29:AT29)</f>
        <v>9000</v>
      </c>
      <c r="BE29" s="171">
        <f>SUM(AU29:AX29)</f>
        <v>9000</v>
      </c>
      <c r="BF29" s="171">
        <f>SUM(AY29:BB29)</f>
        <v>6000</v>
      </c>
    </row>
    <row r="30" spans="2:59">
      <c r="B30" s="146" t="s">
        <v>60</v>
      </c>
      <c r="C30" s="143"/>
      <c r="D30" s="151">
        <v>125</v>
      </c>
      <c r="E30" s="150" t="s">
        <v>57</v>
      </c>
      <c r="F30" s="147">
        <f t="shared" ref="F30:AO30" si="9">$D30*F$6</f>
        <v>0</v>
      </c>
      <c r="G30" s="147">
        <f t="shared" si="9"/>
        <v>0</v>
      </c>
      <c r="H30" s="147">
        <f t="shared" si="9"/>
        <v>125</v>
      </c>
      <c r="I30" s="147">
        <f t="shared" si="9"/>
        <v>125</v>
      </c>
      <c r="J30" s="147">
        <f t="shared" si="9"/>
        <v>125</v>
      </c>
      <c r="K30" s="147">
        <f t="shared" si="9"/>
        <v>125</v>
      </c>
      <c r="L30" s="147">
        <f t="shared" si="9"/>
        <v>250</v>
      </c>
      <c r="M30" s="147">
        <f t="shared" si="9"/>
        <v>250</v>
      </c>
      <c r="N30" s="147">
        <f t="shared" si="9"/>
        <v>375</v>
      </c>
      <c r="O30" s="147">
        <f t="shared" si="9"/>
        <v>375</v>
      </c>
      <c r="P30" s="147">
        <f t="shared" si="9"/>
        <v>375</v>
      </c>
      <c r="Q30" s="147">
        <f t="shared" si="9"/>
        <v>375</v>
      </c>
      <c r="R30" s="147">
        <f t="shared" si="9"/>
        <v>375</v>
      </c>
      <c r="S30" s="147">
        <f t="shared" si="9"/>
        <v>500</v>
      </c>
      <c r="T30" s="147">
        <f t="shared" si="9"/>
        <v>500</v>
      </c>
      <c r="U30" s="147">
        <f t="shared" si="9"/>
        <v>500</v>
      </c>
      <c r="V30" s="147">
        <f t="shared" si="9"/>
        <v>500</v>
      </c>
      <c r="W30" s="147">
        <f t="shared" si="9"/>
        <v>500</v>
      </c>
      <c r="X30" s="147">
        <f t="shared" si="9"/>
        <v>500</v>
      </c>
      <c r="Y30" s="147">
        <f t="shared" si="9"/>
        <v>625</v>
      </c>
      <c r="Z30" s="147">
        <f t="shared" si="9"/>
        <v>750</v>
      </c>
      <c r="AA30" s="147">
        <f t="shared" si="9"/>
        <v>750</v>
      </c>
      <c r="AB30" s="147">
        <f t="shared" si="9"/>
        <v>750</v>
      </c>
      <c r="AC30" s="147">
        <f t="shared" si="9"/>
        <v>750</v>
      </c>
      <c r="AD30" s="147">
        <f t="shared" si="9"/>
        <v>750</v>
      </c>
      <c r="AE30" s="147">
        <f t="shared" si="9"/>
        <v>750</v>
      </c>
      <c r="AF30" s="147">
        <f t="shared" si="9"/>
        <v>875</v>
      </c>
      <c r="AG30" s="147">
        <f t="shared" si="9"/>
        <v>875</v>
      </c>
      <c r="AH30" s="147">
        <f t="shared" si="9"/>
        <v>875</v>
      </c>
      <c r="AI30" s="147">
        <f t="shared" si="9"/>
        <v>875</v>
      </c>
      <c r="AJ30" s="147">
        <f t="shared" si="9"/>
        <v>875</v>
      </c>
      <c r="AK30" s="147">
        <f t="shared" si="9"/>
        <v>875</v>
      </c>
      <c r="AL30" s="147">
        <f t="shared" si="9"/>
        <v>1000</v>
      </c>
      <c r="AM30" s="147">
        <f t="shared" si="9"/>
        <v>1000</v>
      </c>
      <c r="AN30" s="147">
        <f t="shared" si="9"/>
        <v>1000</v>
      </c>
      <c r="AO30" s="147">
        <f t="shared" si="9"/>
        <v>1000</v>
      </c>
      <c r="AQ30" s="147">
        <f>SUM(F30:H30)</f>
        <v>125</v>
      </c>
      <c r="AR30" s="147">
        <f>SUM(I30:K30)</f>
        <v>375</v>
      </c>
      <c r="AS30" s="147">
        <f>SUM(L30:N30)</f>
        <v>875</v>
      </c>
      <c r="AT30" s="147">
        <f>SUM(O30:Q30)</f>
        <v>1125</v>
      </c>
      <c r="AU30" s="147">
        <f>SUM(R30:T30)</f>
        <v>1375</v>
      </c>
      <c r="AV30" s="147">
        <f>SUM(U30:W30)</f>
        <v>1500</v>
      </c>
      <c r="AW30" s="147">
        <f>SUM(X30:Z30)</f>
        <v>1875</v>
      </c>
      <c r="AX30" s="147">
        <f>SUM(AA30:AC30)</f>
        <v>2250</v>
      </c>
      <c r="AY30" s="147">
        <f>SUM(AD30:AF30)</f>
        <v>2375</v>
      </c>
      <c r="AZ30" s="147">
        <f>SUM(AG30:AI30)</f>
        <v>2625</v>
      </c>
      <c r="BA30" s="147">
        <f>SUM(AJ30:AL30)</f>
        <v>2750</v>
      </c>
      <c r="BB30" s="147">
        <f>SUM(AM30:AO30)</f>
        <v>3000</v>
      </c>
      <c r="BC30" s="154"/>
      <c r="BD30" s="171">
        <f>SUM(AQ30:AT30)</f>
        <v>2500</v>
      </c>
      <c r="BE30" s="171">
        <f>SUM(AU30:AX30)</f>
        <v>7000</v>
      </c>
      <c r="BF30" s="171">
        <f>SUM(AY30:BB30)</f>
        <v>10750</v>
      </c>
    </row>
    <row r="31" spans="2:59">
      <c r="B31" s="146" t="s">
        <v>56</v>
      </c>
      <c r="C31" s="143"/>
      <c r="D31" s="143"/>
      <c r="E31" s="143"/>
      <c r="F31" s="142">
        <v>0</v>
      </c>
      <c r="G31" s="142">
        <v>0</v>
      </c>
      <c r="H31" s="142">
        <v>0</v>
      </c>
      <c r="I31" s="142">
        <v>0</v>
      </c>
      <c r="J31" s="142">
        <v>0</v>
      </c>
      <c r="K31" s="142">
        <v>0</v>
      </c>
      <c r="L31" s="142">
        <v>0</v>
      </c>
      <c r="M31" s="142">
        <v>0</v>
      </c>
      <c r="N31" s="142">
        <v>0</v>
      </c>
      <c r="O31" s="142">
        <v>0</v>
      </c>
      <c r="P31" s="142">
        <v>0</v>
      </c>
      <c r="Q31" s="142">
        <v>0</v>
      </c>
      <c r="R31" s="142">
        <v>0</v>
      </c>
      <c r="S31" s="142">
        <v>0</v>
      </c>
      <c r="T31" s="142">
        <v>0</v>
      </c>
      <c r="U31" s="142">
        <v>0</v>
      </c>
      <c r="V31" s="142">
        <v>0</v>
      </c>
      <c r="W31" s="142">
        <v>0</v>
      </c>
      <c r="X31" s="142">
        <v>0</v>
      </c>
      <c r="Y31" s="142">
        <v>0</v>
      </c>
      <c r="Z31" s="142">
        <v>0</v>
      </c>
      <c r="AA31" s="142">
        <v>0</v>
      </c>
      <c r="AB31" s="142">
        <v>0</v>
      </c>
      <c r="AC31" s="142">
        <v>0</v>
      </c>
      <c r="AD31" s="142">
        <v>0</v>
      </c>
      <c r="AE31" s="142">
        <v>0</v>
      </c>
      <c r="AF31" s="142">
        <v>0</v>
      </c>
      <c r="AG31" s="142">
        <v>0</v>
      </c>
      <c r="AH31" s="142">
        <v>0</v>
      </c>
      <c r="AI31" s="142">
        <v>0</v>
      </c>
      <c r="AJ31" s="142">
        <v>0</v>
      </c>
      <c r="AK31" s="142">
        <v>0</v>
      </c>
      <c r="AL31" s="142">
        <v>0</v>
      </c>
      <c r="AM31" s="142">
        <v>0</v>
      </c>
      <c r="AN31" s="142">
        <v>0</v>
      </c>
      <c r="AO31" s="142">
        <v>0</v>
      </c>
      <c r="AQ31" s="147">
        <f>SUM(F31:H31)</f>
        <v>0</v>
      </c>
      <c r="AR31" s="147">
        <f>SUM(I31:K31)</f>
        <v>0</v>
      </c>
      <c r="AS31" s="147">
        <f>SUM(L31:N31)</f>
        <v>0</v>
      </c>
      <c r="AT31" s="147">
        <f>SUM(O31:Q31)</f>
        <v>0</v>
      </c>
      <c r="AU31" s="147">
        <f>SUM(R31:T31)</f>
        <v>0</v>
      </c>
      <c r="AV31" s="147">
        <f>SUM(U31:W31)</f>
        <v>0</v>
      </c>
      <c r="AW31" s="147">
        <f>SUM(X31:Z31)</f>
        <v>0</v>
      </c>
      <c r="AX31" s="147">
        <f>SUM(AA31:AC31)</f>
        <v>0</v>
      </c>
      <c r="AY31" s="147">
        <f>SUM(AD31:AF31)</f>
        <v>0</v>
      </c>
      <c r="AZ31" s="147">
        <f>SUM(AG31:AI31)</f>
        <v>0</v>
      </c>
      <c r="BA31" s="147">
        <f>SUM(AJ31:AL31)</f>
        <v>0</v>
      </c>
      <c r="BB31" s="147">
        <f>SUM(AM31:AO31)</f>
        <v>0</v>
      </c>
      <c r="BC31" s="154"/>
      <c r="BD31" s="171">
        <f>SUM(AQ31:AT31)</f>
        <v>0</v>
      </c>
      <c r="BE31" s="171">
        <f>SUM(AU31:AX31)</f>
        <v>0</v>
      </c>
      <c r="BF31" s="171">
        <f>SUM(AY31:BB31)</f>
        <v>0</v>
      </c>
    </row>
    <row r="32" spans="2:59" ht="6" customHeight="1">
      <c r="B32" s="144"/>
      <c r="C32" s="143"/>
      <c r="D32" s="143"/>
      <c r="E32" s="143"/>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Q32" s="142"/>
      <c r="AR32" s="142"/>
      <c r="AS32" s="142"/>
      <c r="AT32" s="142"/>
      <c r="AU32" s="142"/>
      <c r="AV32" s="142"/>
      <c r="AW32" s="142"/>
      <c r="AX32" s="142"/>
      <c r="AY32" s="147"/>
      <c r="AZ32" s="147"/>
      <c r="BA32" s="147"/>
      <c r="BB32" s="147"/>
      <c r="BC32" s="154"/>
      <c r="BD32" s="168"/>
      <c r="BE32" s="168"/>
      <c r="BF32" s="168"/>
    </row>
    <row r="33" spans="1:58">
      <c r="B33" s="140" t="str">
        <f>"TOTAL "&amp;B28</f>
        <v>TOTAL EQUIPMENT &amp; TELECOM</v>
      </c>
      <c r="C33" s="139"/>
      <c r="D33" s="139"/>
      <c r="E33" s="139"/>
      <c r="F33" s="138">
        <f t="shared" ref="F33:AO33" si="10">SUM(F29:F32)</f>
        <v>0</v>
      </c>
      <c r="G33" s="138">
        <f t="shared" si="10"/>
        <v>0</v>
      </c>
      <c r="H33" s="138">
        <f t="shared" si="10"/>
        <v>3125</v>
      </c>
      <c r="I33" s="138">
        <f t="shared" si="10"/>
        <v>125</v>
      </c>
      <c r="J33" s="138">
        <f t="shared" si="10"/>
        <v>125</v>
      </c>
      <c r="K33" s="138">
        <f t="shared" si="10"/>
        <v>125</v>
      </c>
      <c r="L33" s="138">
        <f t="shared" si="10"/>
        <v>3250</v>
      </c>
      <c r="M33" s="138">
        <f t="shared" si="10"/>
        <v>250</v>
      </c>
      <c r="N33" s="138">
        <f t="shared" si="10"/>
        <v>3375</v>
      </c>
      <c r="O33" s="138">
        <f t="shared" si="10"/>
        <v>375</v>
      </c>
      <c r="P33" s="138">
        <f t="shared" si="10"/>
        <v>375</v>
      </c>
      <c r="Q33" s="138">
        <f t="shared" si="10"/>
        <v>375</v>
      </c>
      <c r="R33" s="138">
        <f t="shared" si="10"/>
        <v>375</v>
      </c>
      <c r="S33" s="138">
        <f t="shared" si="10"/>
        <v>3500</v>
      </c>
      <c r="T33" s="138">
        <f t="shared" si="10"/>
        <v>500</v>
      </c>
      <c r="U33" s="138">
        <f t="shared" si="10"/>
        <v>500</v>
      </c>
      <c r="V33" s="138">
        <f t="shared" si="10"/>
        <v>500</v>
      </c>
      <c r="W33" s="138">
        <f t="shared" si="10"/>
        <v>500</v>
      </c>
      <c r="X33" s="138">
        <f t="shared" si="10"/>
        <v>500</v>
      </c>
      <c r="Y33" s="138">
        <f t="shared" si="10"/>
        <v>3625</v>
      </c>
      <c r="Z33" s="138">
        <f t="shared" si="10"/>
        <v>3750</v>
      </c>
      <c r="AA33" s="138">
        <f t="shared" si="10"/>
        <v>750</v>
      </c>
      <c r="AB33" s="138">
        <f t="shared" si="10"/>
        <v>750</v>
      </c>
      <c r="AC33" s="138">
        <f t="shared" si="10"/>
        <v>750</v>
      </c>
      <c r="AD33" s="138">
        <f t="shared" si="10"/>
        <v>750</v>
      </c>
      <c r="AE33" s="138">
        <f t="shared" si="10"/>
        <v>750</v>
      </c>
      <c r="AF33" s="138">
        <f t="shared" si="10"/>
        <v>3875</v>
      </c>
      <c r="AG33" s="138">
        <f t="shared" si="10"/>
        <v>875</v>
      </c>
      <c r="AH33" s="138">
        <f t="shared" si="10"/>
        <v>875</v>
      </c>
      <c r="AI33" s="138">
        <f t="shared" si="10"/>
        <v>875</v>
      </c>
      <c r="AJ33" s="138">
        <f t="shared" si="10"/>
        <v>875</v>
      </c>
      <c r="AK33" s="138">
        <f t="shared" si="10"/>
        <v>875</v>
      </c>
      <c r="AL33" s="138">
        <f t="shared" si="10"/>
        <v>4000</v>
      </c>
      <c r="AM33" s="138">
        <f t="shared" si="10"/>
        <v>1000</v>
      </c>
      <c r="AN33" s="138">
        <f t="shared" si="10"/>
        <v>1000</v>
      </c>
      <c r="AO33" s="138">
        <f t="shared" si="10"/>
        <v>1000</v>
      </c>
      <c r="AQ33" s="138">
        <f t="shared" ref="AQ33:AX33" si="11">SUM(AQ29:AQ32)</f>
        <v>3125</v>
      </c>
      <c r="AR33" s="138">
        <f t="shared" si="11"/>
        <v>375</v>
      </c>
      <c r="AS33" s="138">
        <f t="shared" si="11"/>
        <v>6875</v>
      </c>
      <c r="AT33" s="138">
        <f t="shared" si="11"/>
        <v>1125</v>
      </c>
      <c r="AU33" s="138">
        <f t="shared" si="11"/>
        <v>4375</v>
      </c>
      <c r="AV33" s="138">
        <f t="shared" si="11"/>
        <v>1500</v>
      </c>
      <c r="AW33" s="138">
        <f t="shared" si="11"/>
        <v>7875</v>
      </c>
      <c r="AX33" s="138">
        <f t="shared" si="11"/>
        <v>2250</v>
      </c>
      <c r="AY33" s="138">
        <f>SUM(AD33:AF33)</f>
        <v>5375</v>
      </c>
      <c r="AZ33" s="138">
        <f>SUM(AG33:AI33)</f>
        <v>2625</v>
      </c>
      <c r="BA33" s="138">
        <f>SUM(AJ33:AL33)</f>
        <v>5750</v>
      </c>
      <c r="BB33" s="138">
        <f>SUM(AM33:AO33)</f>
        <v>3000</v>
      </c>
      <c r="BC33" s="154"/>
      <c r="BD33" s="169">
        <f>SUM(AQ33:AT33)</f>
        <v>11500</v>
      </c>
      <c r="BE33" s="169">
        <f>SUM(AU33:AX33)</f>
        <v>16000</v>
      </c>
      <c r="BF33" s="169">
        <f>SUM(AY33:BB33)</f>
        <v>16750</v>
      </c>
    </row>
    <row r="34" spans="1:58" s="83" customFormat="1" ht="12" customHeight="1">
      <c r="A34" s="32"/>
      <c r="B34" s="130"/>
      <c r="C34" s="130"/>
      <c r="D34" s="130"/>
      <c r="E34" s="87"/>
      <c r="F34" s="88"/>
      <c r="G34" s="87"/>
      <c r="H34" s="87"/>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1"/>
      <c r="AQ34" s="86"/>
      <c r="AR34" s="86"/>
      <c r="AS34" s="86"/>
      <c r="AT34" s="86"/>
      <c r="AU34" s="86"/>
      <c r="AV34" s="86"/>
      <c r="AW34" s="86"/>
      <c r="AX34" s="86"/>
      <c r="AY34" s="147"/>
      <c r="AZ34" s="147"/>
      <c r="BA34" s="147"/>
      <c r="BB34" s="147"/>
      <c r="BC34" s="154"/>
      <c r="BD34" s="171"/>
      <c r="BE34" s="171"/>
      <c r="BF34" s="171"/>
    </row>
    <row r="35" spans="1:58">
      <c r="B35" s="4" t="s">
        <v>59</v>
      </c>
      <c r="C35" s="143"/>
      <c r="D35" s="143"/>
      <c r="E35" s="143"/>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Q35" s="147"/>
      <c r="AR35" s="147"/>
      <c r="AS35" s="147"/>
      <c r="AT35" s="147"/>
      <c r="AU35" s="147"/>
      <c r="AV35" s="147"/>
      <c r="AW35" s="147"/>
      <c r="AX35" s="147"/>
      <c r="AY35" s="147"/>
      <c r="AZ35" s="147"/>
      <c r="BA35" s="147"/>
      <c r="BB35" s="147"/>
      <c r="BC35" s="154"/>
      <c r="BD35" s="171"/>
      <c r="BE35" s="171"/>
      <c r="BF35" s="171"/>
    </row>
    <row r="36" spans="1:58">
      <c r="B36" s="146" t="s">
        <v>58</v>
      </c>
      <c r="C36" s="143"/>
      <c r="D36" s="153">
        <v>500</v>
      </c>
      <c r="E36" s="150" t="s">
        <v>57</v>
      </c>
      <c r="F36" s="147">
        <f t="shared" ref="F36:AO36" si="12">$D36*F$6</f>
        <v>0</v>
      </c>
      <c r="G36" s="147">
        <f t="shared" si="12"/>
        <v>0</v>
      </c>
      <c r="H36" s="147">
        <f t="shared" si="12"/>
        <v>500</v>
      </c>
      <c r="I36" s="147">
        <f t="shared" si="12"/>
        <v>500</v>
      </c>
      <c r="J36" s="147">
        <f t="shared" si="12"/>
        <v>500</v>
      </c>
      <c r="K36" s="147">
        <f t="shared" si="12"/>
        <v>500</v>
      </c>
      <c r="L36" s="147">
        <f t="shared" si="12"/>
        <v>1000</v>
      </c>
      <c r="M36" s="147">
        <f t="shared" si="12"/>
        <v>1000</v>
      </c>
      <c r="N36" s="147">
        <f t="shared" si="12"/>
        <v>1500</v>
      </c>
      <c r="O36" s="147">
        <f t="shared" si="12"/>
        <v>1500</v>
      </c>
      <c r="P36" s="147">
        <f t="shared" si="12"/>
        <v>1500</v>
      </c>
      <c r="Q36" s="147">
        <f t="shared" si="12"/>
        <v>1500</v>
      </c>
      <c r="R36" s="147">
        <f t="shared" si="12"/>
        <v>1500</v>
      </c>
      <c r="S36" s="147">
        <f t="shared" si="12"/>
        <v>2000</v>
      </c>
      <c r="T36" s="147">
        <f t="shared" si="12"/>
        <v>2000</v>
      </c>
      <c r="U36" s="147">
        <f t="shared" si="12"/>
        <v>2000</v>
      </c>
      <c r="V36" s="147">
        <f t="shared" si="12"/>
        <v>2000</v>
      </c>
      <c r="W36" s="147">
        <f t="shared" si="12"/>
        <v>2000</v>
      </c>
      <c r="X36" s="147">
        <f t="shared" si="12"/>
        <v>2000</v>
      </c>
      <c r="Y36" s="147">
        <f t="shared" si="12"/>
        <v>2500</v>
      </c>
      <c r="Z36" s="147">
        <f t="shared" si="12"/>
        <v>3000</v>
      </c>
      <c r="AA36" s="147">
        <f t="shared" si="12"/>
        <v>3000</v>
      </c>
      <c r="AB36" s="147">
        <f t="shared" si="12"/>
        <v>3000</v>
      </c>
      <c r="AC36" s="147">
        <f t="shared" si="12"/>
        <v>3000</v>
      </c>
      <c r="AD36" s="147">
        <f t="shared" si="12"/>
        <v>3000</v>
      </c>
      <c r="AE36" s="147">
        <f t="shared" si="12"/>
        <v>3000</v>
      </c>
      <c r="AF36" s="147">
        <f t="shared" si="12"/>
        <v>3500</v>
      </c>
      <c r="AG36" s="147">
        <f t="shared" si="12"/>
        <v>3500</v>
      </c>
      <c r="AH36" s="147">
        <f t="shared" si="12"/>
        <v>3500</v>
      </c>
      <c r="AI36" s="147">
        <f t="shared" si="12"/>
        <v>3500</v>
      </c>
      <c r="AJ36" s="147">
        <f t="shared" si="12"/>
        <v>3500</v>
      </c>
      <c r="AK36" s="147">
        <f t="shared" si="12"/>
        <v>3500</v>
      </c>
      <c r="AL36" s="147">
        <f t="shared" si="12"/>
        <v>4000</v>
      </c>
      <c r="AM36" s="147">
        <f t="shared" si="12"/>
        <v>4000</v>
      </c>
      <c r="AN36" s="147">
        <f t="shared" si="12"/>
        <v>4000</v>
      </c>
      <c r="AO36" s="147">
        <f t="shared" si="12"/>
        <v>4000</v>
      </c>
      <c r="AQ36" s="147">
        <f>SUM(F36:H36)</f>
        <v>500</v>
      </c>
      <c r="AR36" s="147">
        <f>SUM(I36:K36)</f>
        <v>1500</v>
      </c>
      <c r="AS36" s="147">
        <f>SUM(L36:N36)</f>
        <v>3500</v>
      </c>
      <c r="AT36" s="147">
        <f>SUM(O36:Q36)</f>
        <v>4500</v>
      </c>
      <c r="AU36" s="147">
        <f>SUM(R36:T36)</f>
        <v>5500</v>
      </c>
      <c r="AV36" s="147">
        <f>SUM(U36:W36)</f>
        <v>6000</v>
      </c>
      <c r="AW36" s="147">
        <f>SUM(X36:Z36)</f>
        <v>7500</v>
      </c>
      <c r="AX36" s="147">
        <f>SUM(AA36:AC36)</f>
        <v>9000</v>
      </c>
      <c r="AY36" s="147">
        <f>SUM(AD36:AF36)</f>
        <v>9500</v>
      </c>
      <c r="AZ36" s="147">
        <f>SUM(AG36:AI36)</f>
        <v>10500</v>
      </c>
      <c r="BA36" s="147">
        <f>SUM(AJ36:AL36)</f>
        <v>11000</v>
      </c>
      <c r="BB36" s="147">
        <f>SUM(AM36:AO36)</f>
        <v>12000</v>
      </c>
      <c r="BC36" s="154"/>
      <c r="BD36" s="171">
        <f>SUM(AQ36:AT36)</f>
        <v>10000</v>
      </c>
      <c r="BE36" s="171">
        <f>SUM(AU36:AX36)</f>
        <v>28000</v>
      </c>
      <c r="BF36" s="171">
        <f>SUM(AY36:BB36)</f>
        <v>43000</v>
      </c>
    </row>
    <row r="37" spans="1:58">
      <c r="B37" s="146" t="s">
        <v>56</v>
      </c>
      <c r="C37" s="143"/>
      <c r="D37" s="143"/>
      <c r="E37" s="143"/>
      <c r="F37" s="142">
        <v>0</v>
      </c>
      <c r="G37" s="142">
        <v>0</v>
      </c>
      <c r="H37" s="142">
        <v>0</v>
      </c>
      <c r="I37" s="142">
        <v>0</v>
      </c>
      <c r="J37" s="142">
        <v>0</v>
      </c>
      <c r="K37" s="142">
        <v>0</v>
      </c>
      <c r="L37" s="142">
        <v>0</v>
      </c>
      <c r="M37" s="142">
        <v>0</v>
      </c>
      <c r="N37" s="142">
        <v>0</v>
      </c>
      <c r="O37" s="142">
        <v>0</v>
      </c>
      <c r="P37" s="142">
        <v>0</v>
      </c>
      <c r="Q37" s="142">
        <v>0</v>
      </c>
      <c r="R37" s="142">
        <v>0</v>
      </c>
      <c r="S37" s="142">
        <v>0</v>
      </c>
      <c r="T37" s="142">
        <v>0</v>
      </c>
      <c r="U37" s="142">
        <v>0</v>
      </c>
      <c r="V37" s="142">
        <v>0</v>
      </c>
      <c r="W37" s="142">
        <v>0</v>
      </c>
      <c r="X37" s="142">
        <v>0</v>
      </c>
      <c r="Y37" s="142">
        <v>0</v>
      </c>
      <c r="Z37" s="142">
        <v>0</v>
      </c>
      <c r="AA37" s="142">
        <v>0</v>
      </c>
      <c r="AB37" s="142">
        <v>0</v>
      </c>
      <c r="AC37" s="142">
        <v>0</v>
      </c>
      <c r="AD37" s="142">
        <v>0</v>
      </c>
      <c r="AE37" s="142">
        <v>0</v>
      </c>
      <c r="AF37" s="142">
        <v>0</v>
      </c>
      <c r="AG37" s="142">
        <v>0</v>
      </c>
      <c r="AH37" s="142">
        <v>0</v>
      </c>
      <c r="AI37" s="142">
        <v>0</v>
      </c>
      <c r="AJ37" s="142">
        <v>0</v>
      </c>
      <c r="AK37" s="142">
        <v>0</v>
      </c>
      <c r="AL37" s="142">
        <v>0</v>
      </c>
      <c r="AM37" s="142">
        <v>0</v>
      </c>
      <c r="AN37" s="142">
        <v>0</v>
      </c>
      <c r="AO37" s="142">
        <v>0</v>
      </c>
      <c r="AQ37" s="147">
        <f>SUM(F37:H37)</f>
        <v>0</v>
      </c>
      <c r="AR37" s="147">
        <f>SUM(I37:K37)</f>
        <v>0</v>
      </c>
      <c r="AS37" s="147">
        <f>SUM(L37:N37)</f>
        <v>0</v>
      </c>
      <c r="AT37" s="147">
        <f>SUM(O37:Q37)</f>
        <v>0</v>
      </c>
      <c r="AU37" s="147">
        <f>SUM(R37:T37)</f>
        <v>0</v>
      </c>
      <c r="AV37" s="147">
        <f>SUM(U37:W37)</f>
        <v>0</v>
      </c>
      <c r="AW37" s="147">
        <f>SUM(X37:Z37)</f>
        <v>0</v>
      </c>
      <c r="AX37" s="147">
        <f>SUM(AA37:AC37)</f>
        <v>0</v>
      </c>
      <c r="AY37" s="147">
        <f>SUM(AD37:AF37)</f>
        <v>0</v>
      </c>
      <c r="AZ37" s="147">
        <f>SUM(AG37:AI37)</f>
        <v>0</v>
      </c>
      <c r="BA37" s="147">
        <f>SUM(AJ37:AL37)</f>
        <v>0</v>
      </c>
      <c r="BB37" s="147">
        <f>SUM(AM37:AO37)</f>
        <v>0</v>
      </c>
      <c r="BC37" s="154"/>
      <c r="BD37" s="171">
        <f>SUM(AQ37:AT37)</f>
        <v>0</v>
      </c>
      <c r="BE37" s="171">
        <f>SUM(AU37:AX37)</f>
        <v>0</v>
      </c>
      <c r="BF37" s="171">
        <f>SUM(AY37:BB37)</f>
        <v>0</v>
      </c>
    </row>
    <row r="38" spans="1:58" ht="6" customHeight="1">
      <c r="B38" s="144"/>
      <c r="C38" s="143"/>
      <c r="D38" s="143"/>
      <c r="E38" s="143"/>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Q38" s="142"/>
      <c r="AR38" s="142"/>
      <c r="AS38" s="142"/>
      <c r="AT38" s="142"/>
      <c r="AU38" s="142"/>
      <c r="AV38" s="142"/>
      <c r="AW38" s="142"/>
      <c r="AX38" s="142"/>
      <c r="AY38" s="147"/>
      <c r="AZ38" s="147"/>
      <c r="BA38" s="147"/>
      <c r="BB38" s="147"/>
      <c r="BC38" s="154"/>
      <c r="BD38" s="170"/>
      <c r="BE38" s="170"/>
      <c r="BF38" s="170"/>
    </row>
    <row r="39" spans="1:58">
      <c r="B39" s="140" t="str">
        <f>"TOTAL "&amp;B35</f>
        <v>TOTAL T&amp;E</v>
      </c>
      <c r="C39" s="139"/>
      <c r="D39" s="139"/>
      <c r="E39" s="139"/>
      <c r="F39" s="138">
        <f t="shared" ref="F39:AO39" si="13">SUM(F36:F38)</f>
        <v>0</v>
      </c>
      <c r="G39" s="138">
        <f t="shared" si="13"/>
        <v>0</v>
      </c>
      <c r="H39" s="138">
        <f t="shared" si="13"/>
        <v>500</v>
      </c>
      <c r="I39" s="138">
        <f t="shared" si="13"/>
        <v>500</v>
      </c>
      <c r="J39" s="138">
        <f t="shared" si="13"/>
        <v>500</v>
      </c>
      <c r="K39" s="138">
        <f t="shared" si="13"/>
        <v>500</v>
      </c>
      <c r="L39" s="138">
        <f t="shared" si="13"/>
        <v>1000</v>
      </c>
      <c r="M39" s="138">
        <f t="shared" si="13"/>
        <v>1000</v>
      </c>
      <c r="N39" s="138">
        <f t="shared" si="13"/>
        <v>1500</v>
      </c>
      <c r="O39" s="138">
        <f t="shared" si="13"/>
        <v>1500</v>
      </c>
      <c r="P39" s="138">
        <f t="shared" si="13"/>
        <v>1500</v>
      </c>
      <c r="Q39" s="138">
        <f t="shared" si="13"/>
        <v>1500</v>
      </c>
      <c r="R39" s="138">
        <f t="shared" si="13"/>
        <v>1500</v>
      </c>
      <c r="S39" s="138">
        <f t="shared" si="13"/>
        <v>2000</v>
      </c>
      <c r="T39" s="138">
        <f t="shared" si="13"/>
        <v>2000</v>
      </c>
      <c r="U39" s="138">
        <f t="shared" si="13"/>
        <v>2000</v>
      </c>
      <c r="V39" s="138">
        <f t="shared" si="13"/>
        <v>2000</v>
      </c>
      <c r="W39" s="138">
        <f t="shared" si="13"/>
        <v>2000</v>
      </c>
      <c r="X39" s="138">
        <f t="shared" si="13"/>
        <v>2000</v>
      </c>
      <c r="Y39" s="138">
        <f t="shared" si="13"/>
        <v>2500</v>
      </c>
      <c r="Z39" s="138">
        <f t="shared" si="13"/>
        <v>3000</v>
      </c>
      <c r="AA39" s="138">
        <f t="shared" si="13"/>
        <v>3000</v>
      </c>
      <c r="AB39" s="138">
        <f t="shared" si="13"/>
        <v>3000</v>
      </c>
      <c r="AC39" s="138">
        <f t="shared" si="13"/>
        <v>3000</v>
      </c>
      <c r="AD39" s="138">
        <f t="shared" si="13"/>
        <v>3000</v>
      </c>
      <c r="AE39" s="138">
        <f t="shared" si="13"/>
        <v>3000</v>
      </c>
      <c r="AF39" s="138">
        <f t="shared" si="13"/>
        <v>3500</v>
      </c>
      <c r="AG39" s="138">
        <f t="shared" si="13"/>
        <v>3500</v>
      </c>
      <c r="AH39" s="138">
        <f t="shared" si="13"/>
        <v>3500</v>
      </c>
      <c r="AI39" s="138">
        <f t="shared" si="13"/>
        <v>3500</v>
      </c>
      <c r="AJ39" s="138">
        <f t="shared" si="13"/>
        <v>3500</v>
      </c>
      <c r="AK39" s="138">
        <f t="shared" si="13"/>
        <v>3500</v>
      </c>
      <c r="AL39" s="138">
        <f t="shared" si="13"/>
        <v>4000</v>
      </c>
      <c r="AM39" s="138">
        <f t="shared" si="13"/>
        <v>4000</v>
      </c>
      <c r="AN39" s="138">
        <f t="shared" si="13"/>
        <v>4000</v>
      </c>
      <c r="AO39" s="138">
        <f t="shared" si="13"/>
        <v>4000</v>
      </c>
      <c r="AQ39" s="138">
        <f t="shared" ref="AQ39:AX39" si="14">SUM(AQ36:AQ38)</f>
        <v>500</v>
      </c>
      <c r="AR39" s="138">
        <f t="shared" si="14"/>
        <v>1500</v>
      </c>
      <c r="AS39" s="138">
        <f t="shared" si="14"/>
        <v>3500</v>
      </c>
      <c r="AT39" s="138">
        <f t="shared" si="14"/>
        <v>4500</v>
      </c>
      <c r="AU39" s="138">
        <f t="shared" si="14"/>
        <v>5500</v>
      </c>
      <c r="AV39" s="138">
        <f t="shared" si="14"/>
        <v>6000</v>
      </c>
      <c r="AW39" s="138">
        <f t="shared" si="14"/>
        <v>7500</v>
      </c>
      <c r="AX39" s="138">
        <f t="shared" si="14"/>
        <v>9000</v>
      </c>
      <c r="AY39" s="138">
        <f>SUM(AD39:AF39)</f>
        <v>9500</v>
      </c>
      <c r="AZ39" s="138">
        <f>SUM(AG39:AI39)</f>
        <v>10500</v>
      </c>
      <c r="BA39" s="138">
        <f>SUM(AJ39:AL39)</f>
        <v>11000</v>
      </c>
      <c r="BB39" s="138">
        <f>SUM(AM39:AO39)</f>
        <v>12000</v>
      </c>
      <c r="BC39" s="154"/>
      <c r="BD39" s="169">
        <f>SUM(AQ39:AT39)</f>
        <v>10000</v>
      </c>
      <c r="BE39" s="169">
        <f>SUM(AU39:AX39)</f>
        <v>28000</v>
      </c>
      <c r="BF39" s="169">
        <f>SUM(AY39:BB39)</f>
        <v>43000</v>
      </c>
    </row>
    <row r="40" spans="1:58">
      <c r="AY40" s="147"/>
      <c r="AZ40" s="147"/>
      <c r="BA40" s="147"/>
      <c r="BB40" s="147"/>
      <c r="BC40" s="154"/>
      <c r="BD40" s="172"/>
      <c r="BE40" s="172"/>
      <c r="BF40" s="172"/>
    </row>
    <row r="41" spans="1:58">
      <c r="B41" s="4" t="s">
        <v>83</v>
      </c>
      <c r="C41" s="143"/>
      <c r="D41" s="143"/>
      <c r="E41" s="143"/>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Q41" s="147"/>
      <c r="AR41" s="147"/>
      <c r="AS41" s="147"/>
      <c r="AT41" s="147"/>
      <c r="AU41" s="147"/>
      <c r="AV41" s="147"/>
      <c r="AW41" s="147"/>
      <c r="AX41" s="147"/>
      <c r="AY41" s="147"/>
      <c r="AZ41" s="147"/>
      <c r="BA41" s="147"/>
      <c r="BB41" s="147"/>
      <c r="BC41" s="154"/>
      <c r="BD41" s="171"/>
      <c r="BE41" s="171"/>
      <c r="BF41" s="171"/>
    </row>
    <row r="42" spans="1:58">
      <c r="B42" s="146" t="s">
        <v>82</v>
      </c>
      <c r="C42" s="143"/>
      <c r="D42" s="152">
        <v>25000</v>
      </c>
      <c r="E42" s="150" t="s">
        <v>81</v>
      </c>
      <c r="F42" s="147">
        <v>0</v>
      </c>
      <c r="G42" s="147">
        <v>0</v>
      </c>
      <c r="H42" s="147">
        <f>$D42</f>
        <v>25000</v>
      </c>
      <c r="I42" s="147">
        <v>0</v>
      </c>
      <c r="J42" s="147">
        <v>0</v>
      </c>
      <c r="K42" s="147">
        <f>$D42</f>
        <v>25000</v>
      </c>
      <c r="L42" s="147">
        <v>0</v>
      </c>
      <c r="M42" s="147">
        <v>0</v>
      </c>
      <c r="N42" s="147">
        <f>$D42</f>
        <v>25000</v>
      </c>
      <c r="O42" s="147">
        <v>0</v>
      </c>
      <c r="P42" s="147">
        <v>0</v>
      </c>
      <c r="Q42" s="147">
        <f>$D42</f>
        <v>25000</v>
      </c>
      <c r="R42" s="147">
        <v>0</v>
      </c>
      <c r="S42" s="147">
        <v>0</v>
      </c>
      <c r="T42" s="147">
        <f>$D42</f>
        <v>25000</v>
      </c>
      <c r="U42" s="147">
        <v>0</v>
      </c>
      <c r="V42" s="147">
        <v>0</v>
      </c>
      <c r="W42" s="147">
        <f>$D42</f>
        <v>25000</v>
      </c>
      <c r="X42" s="147">
        <v>0</v>
      </c>
      <c r="Y42" s="147">
        <v>0</v>
      </c>
      <c r="Z42" s="147">
        <f>$D42</f>
        <v>25000</v>
      </c>
      <c r="AA42" s="147">
        <v>0</v>
      </c>
      <c r="AB42" s="147">
        <v>0</v>
      </c>
      <c r="AC42" s="147">
        <f>$D42</f>
        <v>25000</v>
      </c>
      <c r="AD42" s="147">
        <v>0</v>
      </c>
      <c r="AE42" s="147">
        <v>0</v>
      </c>
      <c r="AF42" s="147">
        <f>$D42</f>
        <v>25000</v>
      </c>
      <c r="AG42" s="147">
        <v>0</v>
      </c>
      <c r="AH42" s="147">
        <v>0</v>
      </c>
      <c r="AI42" s="147">
        <f>$D42</f>
        <v>25000</v>
      </c>
      <c r="AJ42" s="147">
        <v>0</v>
      </c>
      <c r="AK42" s="147">
        <v>0</v>
      </c>
      <c r="AL42" s="147">
        <f>$D42</f>
        <v>25000</v>
      </c>
      <c r="AM42" s="147">
        <v>0</v>
      </c>
      <c r="AN42" s="147">
        <v>0</v>
      </c>
      <c r="AO42" s="147">
        <f>$D42</f>
        <v>25000</v>
      </c>
      <c r="AQ42" s="147">
        <f>SUM(F42:H42)</f>
        <v>25000</v>
      </c>
      <c r="AR42" s="147">
        <f>SUM(I42:K42)</f>
        <v>25000</v>
      </c>
      <c r="AS42" s="147">
        <f>SUM(L42:N42)</f>
        <v>25000</v>
      </c>
      <c r="AT42" s="147">
        <f>SUM(O42:Q42)</f>
        <v>25000</v>
      </c>
      <c r="AU42" s="147">
        <f>SUM(R42:T42)</f>
        <v>25000</v>
      </c>
      <c r="AV42" s="147">
        <f>SUM(U42:W42)</f>
        <v>25000</v>
      </c>
      <c r="AW42" s="147">
        <f>SUM(X42:Z42)</f>
        <v>25000</v>
      </c>
      <c r="AX42" s="147">
        <f>SUM(AA42:AC42)</f>
        <v>25000</v>
      </c>
      <c r="AY42" s="147">
        <f>SUM(AD42:AF42)</f>
        <v>25000</v>
      </c>
      <c r="AZ42" s="147">
        <f>SUM(AG42:AI42)</f>
        <v>25000</v>
      </c>
      <c r="BA42" s="147">
        <f>SUM(AJ42:AL42)</f>
        <v>25000</v>
      </c>
      <c r="BB42" s="147">
        <f>SUM(AM42:AO42)</f>
        <v>25000</v>
      </c>
      <c r="BC42" s="154"/>
      <c r="BD42" s="171">
        <f>SUM(AQ42:AT42)</f>
        <v>100000</v>
      </c>
      <c r="BE42" s="171">
        <f>SUM(AU42:AX42)</f>
        <v>100000</v>
      </c>
      <c r="BF42" s="171">
        <f>SUM(AY42:BB42)</f>
        <v>100000</v>
      </c>
    </row>
    <row r="43" spans="1:58">
      <c r="B43" s="146" t="s">
        <v>80</v>
      </c>
      <c r="C43" s="143"/>
      <c r="D43" s="151">
        <v>5000</v>
      </c>
      <c r="E43" s="150" t="s">
        <v>76</v>
      </c>
      <c r="F43" s="147">
        <f>$D43</f>
        <v>5000</v>
      </c>
      <c r="G43" s="147">
        <f>$D43</f>
        <v>5000</v>
      </c>
      <c r="H43" s="147">
        <f>$D43</f>
        <v>5000</v>
      </c>
      <c r="I43" s="147">
        <f>$D43</f>
        <v>5000</v>
      </c>
      <c r="J43" s="147">
        <f>$D43</f>
        <v>5000</v>
      </c>
      <c r="K43" s="147">
        <f>$D43</f>
        <v>5000</v>
      </c>
      <c r="L43" s="147">
        <f>$D43</f>
        <v>5000</v>
      </c>
      <c r="M43" s="147">
        <f>$D43</f>
        <v>5000</v>
      </c>
      <c r="N43" s="147">
        <f>$D43</f>
        <v>5000</v>
      </c>
      <c r="O43" s="147">
        <f>$D43</f>
        <v>5000</v>
      </c>
      <c r="P43" s="147">
        <f>$D43</f>
        <v>5000</v>
      </c>
      <c r="Q43" s="147">
        <f>$D43</f>
        <v>5000</v>
      </c>
      <c r="R43" s="147">
        <f>$D43</f>
        <v>5000</v>
      </c>
      <c r="S43" s="147">
        <f>$D43</f>
        <v>5000</v>
      </c>
      <c r="T43" s="147">
        <f>$D43</f>
        <v>5000</v>
      </c>
      <c r="U43" s="147">
        <f>$D43</f>
        <v>5000</v>
      </c>
      <c r="V43" s="147">
        <f>$D43</f>
        <v>5000</v>
      </c>
      <c r="W43" s="147">
        <f>$D43</f>
        <v>5000</v>
      </c>
      <c r="X43" s="147">
        <f>$D43</f>
        <v>5000</v>
      </c>
      <c r="Y43" s="147">
        <f>$D43</f>
        <v>5000</v>
      </c>
      <c r="Z43" s="147">
        <f>$D43</f>
        <v>5000</v>
      </c>
      <c r="AA43" s="147">
        <f>$D43</f>
        <v>5000</v>
      </c>
      <c r="AB43" s="147">
        <f>$D43</f>
        <v>5000</v>
      </c>
      <c r="AC43" s="147">
        <f>$D43</f>
        <v>5000</v>
      </c>
      <c r="AD43" s="147">
        <f>$D43</f>
        <v>5000</v>
      </c>
      <c r="AE43" s="147">
        <f>$D43</f>
        <v>5000</v>
      </c>
      <c r="AF43" s="147">
        <f>$D43</f>
        <v>5000</v>
      </c>
      <c r="AG43" s="147">
        <f>$D43</f>
        <v>5000</v>
      </c>
      <c r="AH43" s="147">
        <f>$D43</f>
        <v>5000</v>
      </c>
      <c r="AI43" s="147">
        <f>$D43</f>
        <v>5000</v>
      </c>
      <c r="AJ43" s="147">
        <f>$D43</f>
        <v>5000</v>
      </c>
      <c r="AK43" s="147">
        <f>$D43</f>
        <v>5000</v>
      </c>
      <c r="AL43" s="147">
        <f>$D43</f>
        <v>5000</v>
      </c>
      <c r="AM43" s="147">
        <f>$D43</f>
        <v>5000</v>
      </c>
      <c r="AN43" s="147">
        <f>$D43</f>
        <v>5000</v>
      </c>
      <c r="AO43" s="147">
        <f>$D43</f>
        <v>5000</v>
      </c>
      <c r="AQ43" s="147">
        <f>SUM(F43:H43)</f>
        <v>15000</v>
      </c>
      <c r="AR43" s="147">
        <f>SUM(I43:K43)</f>
        <v>15000</v>
      </c>
      <c r="AS43" s="147">
        <f>SUM(L43:N43)</f>
        <v>15000</v>
      </c>
      <c r="AT43" s="147">
        <f>SUM(O43:Q43)</f>
        <v>15000</v>
      </c>
      <c r="AU43" s="147">
        <f>SUM(R43:T43)</f>
        <v>15000</v>
      </c>
      <c r="AV43" s="147">
        <f>SUM(U43:W43)</f>
        <v>15000</v>
      </c>
      <c r="AW43" s="147">
        <f>SUM(X43:Z43)</f>
        <v>15000</v>
      </c>
      <c r="AX43" s="147">
        <f>SUM(AA43:AC43)</f>
        <v>15000</v>
      </c>
      <c r="AY43" s="147">
        <f>SUM(AD43:AF43)</f>
        <v>15000</v>
      </c>
      <c r="AZ43" s="147">
        <f>SUM(AG43:AI43)</f>
        <v>15000</v>
      </c>
      <c r="BA43" s="147">
        <f>SUM(AJ43:AL43)</f>
        <v>15000</v>
      </c>
      <c r="BB43" s="147">
        <f>SUM(AM43:AO43)</f>
        <v>15000</v>
      </c>
      <c r="BC43" s="154"/>
      <c r="BD43" s="171">
        <f>SUM(AQ43:AT43)</f>
        <v>60000</v>
      </c>
      <c r="BE43" s="171">
        <f>SUM(AU43:AX43)</f>
        <v>60000</v>
      </c>
      <c r="BF43" s="171">
        <f>SUM(AY43:BB43)</f>
        <v>60000</v>
      </c>
    </row>
    <row r="44" spans="1:58" ht="6" customHeight="1">
      <c r="B44" s="144"/>
      <c r="C44" s="143"/>
      <c r="D44" s="143"/>
      <c r="E44" s="143"/>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Q44" s="142"/>
      <c r="AR44" s="142"/>
      <c r="AS44" s="142"/>
      <c r="AT44" s="142"/>
      <c r="AU44" s="142"/>
      <c r="AV44" s="142"/>
      <c r="AW44" s="142"/>
      <c r="AX44" s="142"/>
      <c r="AY44" s="147"/>
      <c r="AZ44" s="147"/>
      <c r="BA44" s="147"/>
      <c r="BB44" s="147"/>
      <c r="BC44" s="154"/>
      <c r="BD44" s="170"/>
      <c r="BE44" s="170"/>
      <c r="BF44" s="170"/>
    </row>
    <row r="45" spans="1:58">
      <c r="B45" s="140" t="str">
        <f>"TOTAL "&amp;B41</f>
        <v>TOTAL TRADESHOWS</v>
      </c>
      <c r="C45" s="139"/>
      <c r="D45" s="139"/>
      <c r="E45" s="139"/>
      <c r="F45" s="138">
        <f t="shared" ref="F45:AC45" si="15">SUM(F42:F44)</f>
        <v>5000</v>
      </c>
      <c r="G45" s="138">
        <f t="shared" si="15"/>
        <v>5000</v>
      </c>
      <c r="H45" s="138">
        <f t="shared" si="15"/>
        <v>30000</v>
      </c>
      <c r="I45" s="138">
        <f t="shared" si="15"/>
        <v>5000</v>
      </c>
      <c r="J45" s="138">
        <f t="shared" si="15"/>
        <v>5000</v>
      </c>
      <c r="K45" s="138">
        <f t="shared" si="15"/>
        <v>30000</v>
      </c>
      <c r="L45" s="138">
        <f t="shared" si="15"/>
        <v>5000</v>
      </c>
      <c r="M45" s="138">
        <f t="shared" si="15"/>
        <v>5000</v>
      </c>
      <c r="N45" s="138">
        <f t="shared" si="15"/>
        <v>30000</v>
      </c>
      <c r="O45" s="138">
        <f t="shared" si="15"/>
        <v>5000</v>
      </c>
      <c r="P45" s="138">
        <f t="shared" si="15"/>
        <v>5000</v>
      </c>
      <c r="Q45" s="138">
        <f t="shared" si="15"/>
        <v>30000</v>
      </c>
      <c r="R45" s="138">
        <f t="shared" si="15"/>
        <v>5000</v>
      </c>
      <c r="S45" s="138">
        <f t="shared" si="15"/>
        <v>5000</v>
      </c>
      <c r="T45" s="138">
        <f t="shared" si="15"/>
        <v>30000</v>
      </c>
      <c r="U45" s="138">
        <f t="shared" si="15"/>
        <v>5000</v>
      </c>
      <c r="V45" s="138">
        <f t="shared" si="15"/>
        <v>5000</v>
      </c>
      <c r="W45" s="138">
        <f t="shared" si="15"/>
        <v>30000</v>
      </c>
      <c r="X45" s="138">
        <f t="shared" si="15"/>
        <v>5000</v>
      </c>
      <c r="Y45" s="138">
        <f t="shared" si="15"/>
        <v>5000</v>
      </c>
      <c r="Z45" s="138">
        <f t="shared" si="15"/>
        <v>30000</v>
      </c>
      <c r="AA45" s="138">
        <f t="shared" si="15"/>
        <v>5000</v>
      </c>
      <c r="AB45" s="138">
        <f t="shared" si="15"/>
        <v>5000</v>
      </c>
      <c r="AC45" s="138">
        <f t="shared" si="15"/>
        <v>30000</v>
      </c>
      <c r="AD45" s="138">
        <f t="shared" ref="AD45:AO45" si="16">SUM(AD42:AD43)</f>
        <v>5000</v>
      </c>
      <c r="AE45" s="138">
        <f t="shared" si="16"/>
        <v>5000</v>
      </c>
      <c r="AF45" s="138">
        <f t="shared" si="16"/>
        <v>30000</v>
      </c>
      <c r="AG45" s="138">
        <f t="shared" si="16"/>
        <v>5000</v>
      </c>
      <c r="AH45" s="138">
        <f t="shared" si="16"/>
        <v>5000</v>
      </c>
      <c r="AI45" s="138">
        <f t="shared" si="16"/>
        <v>30000</v>
      </c>
      <c r="AJ45" s="138">
        <f t="shared" si="16"/>
        <v>5000</v>
      </c>
      <c r="AK45" s="138">
        <f t="shared" si="16"/>
        <v>5000</v>
      </c>
      <c r="AL45" s="138">
        <f t="shared" si="16"/>
        <v>30000</v>
      </c>
      <c r="AM45" s="138">
        <f t="shared" si="16"/>
        <v>5000</v>
      </c>
      <c r="AN45" s="138">
        <f t="shared" si="16"/>
        <v>5000</v>
      </c>
      <c r="AO45" s="138">
        <f t="shared" si="16"/>
        <v>30000</v>
      </c>
      <c r="AQ45" s="138">
        <f t="shared" ref="AQ45:AX45" si="17">SUM(AQ42:AQ44)</f>
        <v>40000</v>
      </c>
      <c r="AR45" s="138">
        <f t="shared" si="17"/>
        <v>40000</v>
      </c>
      <c r="AS45" s="138">
        <f t="shared" si="17"/>
        <v>40000</v>
      </c>
      <c r="AT45" s="138">
        <f t="shared" si="17"/>
        <v>40000</v>
      </c>
      <c r="AU45" s="138">
        <f t="shared" si="17"/>
        <v>40000</v>
      </c>
      <c r="AV45" s="138">
        <f t="shared" si="17"/>
        <v>40000</v>
      </c>
      <c r="AW45" s="138">
        <f t="shared" si="17"/>
        <v>40000</v>
      </c>
      <c r="AX45" s="138">
        <f t="shared" si="17"/>
        <v>40000</v>
      </c>
      <c r="AY45" s="138">
        <f>SUM(AD45:AF45)</f>
        <v>40000</v>
      </c>
      <c r="AZ45" s="138">
        <f>SUM(AG45:AI45)</f>
        <v>40000</v>
      </c>
      <c r="BA45" s="138">
        <f>SUM(AJ45:AL45)</f>
        <v>40000</v>
      </c>
      <c r="BB45" s="138">
        <f>SUM(AM45:AO45)</f>
        <v>40000</v>
      </c>
      <c r="BC45" s="154"/>
      <c r="BD45" s="169">
        <f>SUM(AQ45:AT45)</f>
        <v>160000</v>
      </c>
      <c r="BE45" s="169">
        <f>SUM(AU45:AX45)</f>
        <v>160000</v>
      </c>
      <c r="BF45" s="169">
        <f>SUM(AY45:BB45)</f>
        <v>160000</v>
      </c>
    </row>
    <row r="46" spans="1:58">
      <c r="AY46" s="147"/>
      <c r="AZ46" s="147"/>
      <c r="BA46" s="147"/>
      <c r="BB46" s="147"/>
      <c r="BC46" s="154"/>
      <c r="BD46" s="172"/>
      <c r="BE46" s="172"/>
      <c r="BF46" s="172"/>
    </row>
    <row r="47" spans="1:58">
      <c r="B47" s="4" t="s">
        <v>79</v>
      </c>
      <c r="C47" s="143"/>
      <c r="D47" s="143"/>
      <c r="E47" s="143"/>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Q47" s="147"/>
      <c r="AR47" s="147"/>
      <c r="AS47" s="147"/>
      <c r="AT47" s="147"/>
      <c r="AU47" s="147"/>
      <c r="AV47" s="147"/>
      <c r="AW47" s="147"/>
      <c r="AX47" s="147"/>
      <c r="AY47" s="147"/>
      <c r="AZ47" s="147"/>
      <c r="BA47" s="147"/>
      <c r="BB47" s="147"/>
      <c r="BC47" s="154"/>
      <c r="BD47" s="171"/>
      <c r="BE47" s="171"/>
      <c r="BF47" s="171"/>
    </row>
    <row r="48" spans="1:58">
      <c r="B48" s="146" t="s">
        <v>78</v>
      </c>
      <c r="C48" s="143"/>
      <c r="D48" s="143"/>
      <c r="E48" s="143"/>
      <c r="F48" s="142">
        <v>0</v>
      </c>
      <c r="G48" s="142">
        <v>0</v>
      </c>
      <c r="H48" s="142">
        <v>0</v>
      </c>
      <c r="I48" s="142">
        <v>0</v>
      </c>
      <c r="J48" s="142">
        <v>0</v>
      </c>
      <c r="K48" s="142">
        <v>0</v>
      </c>
      <c r="L48" s="142">
        <v>0</v>
      </c>
      <c r="M48" s="142">
        <v>0</v>
      </c>
      <c r="N48" s="142">
        <v>0</v>
      </c>
      <c r="O48" s="142">
        <v>0</v>
      </c>
      <c r="P48" s="142">
        <v>0</v>
      </c>
      <c r="Q48" s="142">
        <v>0</v>
      </c>
      <c r="R48" s="142">
        <v>0</v>
      </c>
      <c r="S48" s="142">
        <v>0</v>
      </c>
      <c r="T48" s="142">
        <v>0</v>
      </c>
      <c r="U48" s="142">
        <v>0</v>
      </c>
      <c r="V48" s="142">
        <v>0</v>
      </c>
      <c r="W48" s="142">
        <v>0</v>
      </c>
      <c r="X48" s="142">
        <v>0</v>
      </c>
      <c r="Y48" s="142">
        <v>0</v>
      </c>
      <c r="Z48" s="142">
        <v>0</v>
      </c>
      <c r="AA48" s="142">
        <v>0</v>
      </c>
      <c r="AB48" s="142">
        <v>0</v>
      </c>
      <c r="AC48" s="142">
        <v>0</v>
      </c>
      <c r="AD48" s="142">
        <v>0</v>
      </c>
      <c r="AE48" s="142">
        <v>0</v>
      </c>
      <c r="AF48" s="142">
        <v>0</v>
      </c>
      <c r="AG48" s="142">
        <v>0</v>
      </c>
      <c r="AH48" s="142">
        <v>0</v>
      </c>
      <c r="AI48" s="142">
        <v>0</v>
      </c>
      <c r="AJ48" s="142">
        <v>0</v>
      </c>
      <c r="AK48" s="142">
        <v>0</v>
      </c>
      <c r="AL48" s="142">
        <v>0</v>
      </c>
      <c r="AM48" s="142">
        <v>0</v>
      </c>
      <c r="AN48" s="142">
        <v>0</v>
      </c>
      <c r="AO48" s="142">
        <v>0</v>
      </c>
      <c r="AQ48" s="147">
        <f>SUM(F48:H48)</f>
        <v>0</v>
      </c>
      <c r="AR48" s="147">
        <f>SUM(I48:K48)</f>
        <v>0</v>
      </c>
      <c r="AS48" s="147">
        <f>SUM(L48:N48)</f>
        <v>0</v>
      </c>
      <c r="AT48" s="147">
        <f>SUM(O48:Q48)</f>
        <v>0</v>
      </c>
      <c r="AU48" s="147">
        <f>SUM(R48:T48)</f>
        <v>0</v>
      </c>
      <c r="AV48" s="147">
        <f>SUM(U48:W48)</f>
        <v>0</v>
      </c>
      <c r="AW48" s="147">
        <f>SUM(X48:Z48)</f>
        <v>0</v>
      </c>
      <c r="AX48" s="147">
        <f>SUM(AA48:AC48)</f>
        <v>0</v>
      </c>
      <c r="AY48" s="147">
        <f>SUM(AD48:AF48)</f>
        <v>0</v>
      </c>
      <c r="AZ48" s="147">
        <f>SUM(AG48:AI48)</f>
        <v>0</v>
      </c>
      <c r="BA48" s="147">
        <f>SUM(AJ48:AL48)</f>
        <v>0</v>
      </c>
      <c r="BB48" s="147">
        <f>SUM(AM48:AO48)</f>
        <v>0</v>
      </c>
      <c r="BC48" s="154"/>
      <c r="BD48" s="171">
        <f>SUM(AQ48:AT48)</f>
        <v>0</v>
      </c>
      <c r="BE48" s="171">
        <f>SUM(AU48:AX48)</f>
        <v>0</v>
      </c>
      <c r="BF48" s="171">
        <f>SUM(AY48:BB48)</f>
        <v>0</v>
      </c>
    </row>
    <row r="49" spans="1:58">
      <c r="B49" s="146" t="s">
        <v>77</v>
      </c>
      <c r="C49" s="143"/>
      <c r="D49" s="153">
        <v>2000</v>
      </c>
      <c r="E49" s="150" t="s">
        <v>76</v>
      </c>
      <c r="F49" s="147">
        <f>$D$49</f>
        <v>2000</v>
      </c>
      <c r="G49" s="147">
        <f t="shared" ref="G49:AO49" si="18">$D$49</f>
        <v>2000</v>
      </c>
      <c r="H49" s="147">
        <f t="shared" si="18"/>
        <v>2000</v>
      </c>
      <c r="I49" s="147">
        <f t="shared" si="18"/>
        <v>2000</v>
      </c>
      <c r="J49" s="147">
        <f t="shared" si="18"/>
        <v>2000</v>
      </c>
      <c r="K49" s="147">
        <f t="shared" si="18"/>
        <v>2000</v>
      </c>
      <c r="L49" s="147">
        <f t="shared" si="18"/>
        <v>2000</v>
      </c>
      <c r="M49" s="147">
        <f t="shared" si="18"/>
        <v>2000</v>
      </c>
      <c r="N49" s="147">
        <f t="shared" si="18"/>
        <v>2000</v>
      </c>
      <c r="O49" s="147">
        <f t="shared" si="18"/>
        <v>2000</v>
      </c>
      <c r="P49" s="147">
        <f t="shared" si="18"/>
        <v>2000</v>
      </c>
      <c r="Q49" s="147">
        <f t="shared" si="18"/>
        <v>2000</v>
      </c>
      <c r="R49" s="147">
        <f t="shared" si="18"/>
        <v>2000</v>
      </c>
      <c r="S49" s="147">
        <f t="shared" si="18"/>
        <v>2000</v>
      </c>
      <c r="T49" s="147">
        <f t="shared" si="18"/>
        <v>2000</v>
      </c>
      <c r="U49" s="147">
        <f t="shared" si="18"/>
        <v>2000</v>
      </c>
      <c r="V49" s="147">
        <f t="shared" si="18"/>
        <v>2000</v>
      </c>
      <c r="W49" s="147">
        <f t="shared" si="18"/>
        <v>2000</v>
      </c>
      <c r="X49" s="147">
        <f t="shared" si="18"/>
        <v>2000</v>
      </c>
      <c r="Y49" s="147">
        <f t="shared" si="18"/>
        <v>2000</v>
      </c>
      <c r="Z49" s="147">
        <f t="shared" si="18"/>
        <v>2000</v>
      </c>
      <c r="AA49" s="147">
        <f t="shared" si="18"/>
        <v>2000</v>
      </c>
      <c r="AB49" s="147">
        <f t="shared" si="18"/>
        <v>2000</v>
      </c>
      <c r="AC49" s="147">
        <f t="shared" si="18"/>
        <v>2000</v>
      </c>
      <c r="AD49" s="147">
        <f t="shared" si="18"/>
        <v>2000</v>
      </c>
      <c r="AE49" s="147">
        <f t="shared" si="18"/>
        <v>2000</v>
      </c>
      <c r="AF49" s="147">
        <f t="shared" si="18"/>
        <v>2000</v>
      </c>
      <c r="AG49" s="147">
        <f t="shared" si="18"/>
        <v>2000</v>
      </c>
      <c r="AH49" s="147">
        <f t="shared" si="18"/>
        <v>2000</v>
      </c>
      <c r="AI49" s="147">
        <f t="shared" si="18"/>
        <v>2000</v>
      </c>
      <c r="AJ49" s="147">
        <f t="shared" si="18"/>
        <v>2000</v>
      </c>
      <c r="AK49" s="147">
        <f t="shared" si="18"/>
        <v>2000</v>
      </c>
      <c r="AL49" s="147">
        <f t="shared" si="18"/>
        <v>2000</v>
      </c>
      <c r="AM49" s="147">
        <f t="shared" si="18"/>
        <v>2000</v>
      </c>
      <c r="AN49" s="147">
        <f t="shared" si="18"/>
        <v>2000</v>
      </c>
      <c r="AO49" s="147">
        <f t="shared" si="18"/>
        <v>2000</v>
      </c>
      <c r="AQ49" s="147">
        <f>SUM(F49:H49)</f>
        <v>6000</v>
      </c>
      <c r="AR49" s="147">
        <f>SUM(I49:K49)</f>
        <v>6000</v>
      </c>
      <c r="AS49" s="147">
        <f>SUM(L49:N49)</f>
        <v>6000</v>
      </c>
      <c r="AT49" s="147">
        <f>SUM(O49:Q49)</f>
        <v>6000</v>
      </c>
      <c r="AU49" s="147">
        <f>SUM(R49:T49)</f>
        <v>6000</v>
      </c>
      <c r="AV49" s="147">
        <f>SUM(U49:W49)</f>
        <v>6000</v>
      </c>
      <c r="AW49" s="147">
        <f>SUM(X49:Z49)</f>
        <v>6000</v>
      </c>
      <c r="AX49" s="147">
        <f>SUM(AA49:AC49)</f>
        <v>6000</v>
      </c>
      <c r="AY49" s="147" t="s">
        <v>75</v>
      </c>
      <c r="AZ49" s="147">
        <f>SUM(AG49:AI49)</f>
        <v>6000</v>
      </c>
      <c r="BA49" s="147">
        <f>SUM(AJ49:AL49)</f>
        <v>6000</v>
      </c>
      <c r="BB49" s="147">
        <f>SUM(AM49:AO49)</f>
        <v>6000</v>
      </c>
      <c r="BC49" s="154"/>
      <c r="BD49" s="171">
        <f>SUM(AQ49:AT49)</f>
        <v>24000</v>
      </c>
      <c r="BE49" s="171">
        <f>SUM(AU49:AX49)</f>
        <v>24000</v>
      </c>
      <c r="BF49" s="171">
        <f>SUM(AY49:BB49)</f>
        <v>18000</v>
      </c>
    </row>
    <row r="50" spans="1:58">
      <c r="B50" s="146" t="s">
        <v>74</v>
      </c>
      <c r="C50" s="143"/>
      <c r="D50" s="143"/>
      <c r="E50" s="143"/>
      <c r="F50" s="142">
        <v>0</v>
      </c>
      <c r="G50" s="142">
        <v>0</v>
      </c>
      <c r="H50" s="142">
        <v>0</v>
      </c>
      <c r="I50" s="142">
        <v>0</v>
      </c>
      <c r="J50" s="142">
        <v>0</v>
      </c>
      <c r="K50" s="142">
        <v>0</v>
      </c>
      <c r="L50" s="142">
        <v>0</v>
      </c>
      <c r="M50" s="142">
        <v>2500</v>
      </c>
      <c r="N50" s="142">
        <v>2500</v>
      </c>
      <c r="O50" s="142">
        <v>2500</v>
      </c>
      <c r="P50" s="142">
        <v>2500</v>
      </c>
      <c r="Q50" s="142">
        <v>2500</v>
      </c>
      <c r="R50" s="142">
        <v>5000</v>
      </c>
      <c r="S50" s="142">
        <v>5000</v>
      </c>
      <c r="T50" s="142">
        <v>5000</v>
      </c>
      <c r="U50" s="142">
        <v>5000</v>
      </c>
      <c r="V50" s="142">
        <v>5000</v>
      </c>
      <c r="W50" s="142">
        <v>5000</v>
      </c>
      <c r="X50" s="142">
        <v>5000</v>
      </c>
      <c r="Y50" s="142">
        <v>5000</v>
      </c>
      <c r="Z50" s="142">
        <v>5000</v>
      </c>
      <c r="AA50" s="142">
        <v>5000</v>
      </c>
      <c r="AB50" s="142">
        <v>5000</v>
      </c>
      <c r="AC50" s="142">
        <v>5000</v>
      </c>
      <c r="AD50" s="142">
        <v>10000</v>
      </c>
      <c r="AE50" s="142">
        <v>10000</v>
      </c>
      <c r="AF50" s="142">
        <v>10000</v>
      </c>
      <c r="AG50" s="142">
        <v>10000</v>
      </c>
      <c r="AH50" s="142">
        <v>10000</v>
      </c>
      <c r="AI50" s="142">
        <v>10000</v>
      </c>
      <c r="AJ50" s="142">
        <v>10000</v>
      </c>
      <c r="AK50" s="142">
        <v>10000</v>
      </c>
      <c r="AL50" s="142">
        <v>10000</v>
      </c>
      <c r="AM50" s="142">
        <v>10000</v>
      </c>
      <c r="AN50" s="142">
        <v>10000</v>
      </c>
      <c r="AO50" s="142">
        <v>10000</v>
      </c>
      <c r="AQ50" s="147">
        <f>SUM(F50:H50)</f>
        <v>0</v>
      </c>
      <c r="AR50" s="147">
        <f>SUM(I50:K50)</f>
        <v>0</v>
      </c>
      <c r="AS50" s="147">
        <f>SUM(L50:N50)</f>
        <v>5000</v>
      </c>
      <c r="AT50" s="147">
        <f>SUM(O50:Q50)</f>
        <v>7500</v>
      </c>
      <c r="AU50" s="147">
        <f>SUM(R50:T50)</f>
        <v>15000</v>
      </c>
      <c r="AV50" s="147">
        <f>SUM(U50:W50)</f>
        <v>15000</v>
      </c>
      <c r="AW50" s="147">
        <f>SUM(X50:Z50)</f>
        <v>15000</v>
      </c>
      <c r="AX50" s="147">
        <f>SUM(AA50:AC50)</f>
        <v>15000</v>
      </c>
      <c r="AY50" s="147">
        <f>SUM(AD50:AF50)</f>
        <v>30000</v>
      </c>
      <c r="AZ50" s="147">
        <f>SUM(AG50:AI50)</f>
        <v>30000</v>
      </c>
      <c r="BA50" s="147">
        <f>SUM(AJ50:AL50)</f>
        <v>30000</v>
      </c>
      <c r="BB50" s="147">
        <f>SUM(AM50:AO50)</f>
        <v>30000</v>
      </c>
      <c r="BC50" s="154"/>
      <c r="BD50" s="171">
        <f>SUM(AQ50:AT50)</f>
        <v>12500</v>
      </c>
      <c r="BE50" s="171">
        <f>SUM(AU50:AX50)</f>
        <v>60000</v>
      </c>
      <c r="BF50" s="171">
        <f>SUM(AY50:BB50)</f>
        <v>120000</v>
      </c>
    </row>
    <row r="51" spans="1:58" ht="6" customHeight="1">
      <c r="B51" s="144"/>
      <c r="C51" s="143"/>
      <c r="D51" s="143"/>
      <c r="E51" s="143"/>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Q51" s="142"/>
      <c r="AR51" s="142"/>
      <c r="AS51" s="142"/>
      <c r="AT51" s="142"/>
      <c r="AU51" s="142"/>
      <c r="AV51" s="142"/>
      <c r="AW51" s="142"/>
      <c r="AX51" s="142"/>
      <c r="AY51" s="147"/>
      <c r="AZ51" s="147"/>
      <c r="BA51" s="147"/>
      <c r="BB51" s="147"/>
      <c r="BC51" s="154"/>
      <c r="BD51" s="170"/>
      <c r="BE51" s="170"/>
      <c r="BF51" s="170"/>
    </row>
    <row r="52" spans="1:58">
      <c r="B52" s="140" t="str">
        <f>"TOTAL "&amp;B47</f>
        <v>TOTAL ONLINE MARKETING</v>
      </c>
      <c r="C52" s="139"/>
      <c r="D52" s="139"/>
      <c r="E52" s="139"/>
      <c r="F52" s="138">
        <f t="shared" ref="F52:AO52" si="19">SUM(F48:F51)</f>
        <v>2000</v>
      </c>
      <c r="G52" s="138">
        <f t="shared" si="19"/>
        <v>2000</v>
      </c>
      <c r="H52" s="138">
        <f t="shared" si="19"/>
        <v>2000</v>
      </c>
      <c r="I52" s="138">
        <f t="shared" si="19"/>
        <v>2000</v>
      </c>
      <c r="J52" s="138">
        <f t="shared" si="19"/>
        <v>2000</v>
      </c>
      <c r="K52" s="138">
        <f t="shared" si="19"/>
        <v>2000</v>
      </c>
      <c r="L52" s="138">
        <f t="shared" si="19"/>
        <v>2000</v>
      </c>
      <c r="M52" s="138">
        <f t="shared" si="19"/>
        <v>4500</v>
      </c>
      <c r="N52" s="138">
        <f t="shared" si="19"/>
        <v>4500</v>
      </c>
      <c r="O52" s="138">
        <f t="shared" si="19"/>
        <v>4500</v>
      </c>
      <c r="P52" s="138">
        <f t="shared" si="19"/>
        <v>4500</v>
      </c>
      <c r="Q52" s="138">
        <f t="shared" si="19"/>
        <v>4500</v>
      </c>
      <c r="R52" s="138">
        <f t="shared" si="19"/>
        <v>7000</v>
      </c>
      <c r="S52" s="138">
        <f t="shared" si="19"/>
        <v>7000</v>
      </c>
      <c r="T52" s="138">
        <f t="shared" si="19"/>
        <v>7000</v>
      </c>
      <c r="U52" s="138">
        <f t="shared" si="19"/>
        <v>7000</v>
      </c>
      <c r="V52" s="138">
        <f t="shared" si="19"/>
        <v>7000</v>
      </c>
      <c r="W52" s="138">
        <f t="shared" si="19"/>
        <v>7000</v>
      </c>
      <c r="X52" s="138">
        <f t="shared" si="19"/>
        <v>7000</v>
      </c>
      <c r="Y52" s="138">
        <f t="shared" si="19"/>
        <v>7000</v>
      </c>
      <c r="Z52" s="138">
        <f t="shared" si="19"/>
        <v>7000</v>
      </c>
      <c r="AA52" s="138">
        <f t="shared" si="19"/>
        <v>7000</v>
      </c>
      <c r="AB52" s="138">
        <f t="shared" si="19"/>
        <v>7000</v>
      </c>
      <c r="AC52" s="138">
        <f t="shared" si="19"/>
        <v>7000</v>
      </c>
      <c r="AD52" s="138">
        <f t="shared" si="19"/>
        <v>12000</v>
      </c>
      <c r="AE52" s="138">
        <f t="shared" si="19"/>
        <v>12000</v>
      </c>
      <c r="AF52" s="138">
        <f t="shared" si="19"/>
        <v>12000</v>
      </c>
      <c r="AG52" s="138">
        <f t="shared" si="19"/>
        <v>12000</v>
      </c>
      <c r="AH52" s="138">
        <f t="shared" si="19"/>
        <v>12000</v>
      </c>
      <c r="AI52" s="138">
        <f t="shared" si="19"/>
        <v>12000</v>
      </c>
      <c r="AJ52" s="138">
        <f t="shared" si="19"/>
        <v>12000</v>
      </c>
      <c r="AK52" s="138">
        <f t="shared" si="19"/>
        <v>12000</v>
      </c>
      <c r="AL52" s="138">
        <f t="shared" si="19"/>
        <v>12000</v>
      </c>
      <c r="AM52" s="138">
        <f t="shared" si="19"/>
        <v>12000</v>
      </c>
      <c r="AN52" s="138">
        <f t="shared" si="19"/>
        <v>12000</v>
      </c>
      <c r="AO52" s="138">
        <f t="shared" si="19"/>
        <v>12000</v>
      </c>
      <c r="AQ52" s="138">
        <f t="shared" ref="AQ52:AX52" si="20">SUM(AQ48:AQ51)</f>
        <v>6000</v>
      </c>
      <c r="AR52" s="138">
        <f t="shared" si="20"/>
        <v>6000</v>
      </c>
      <c r="AS52" s="138">
        <f t="shared" si="20"/>
        <v>11000</v>
      </c>
      <c r="AT52" s="138">
        <f t="shared" si="20"/>
        <v>13500</v>
      </c>
      <c r="AU52" s="138">
        <f t="shared" si="20"/>
        <v>21000</v>
      </c>
      <c r="AV52" s="138">
        <f t="shared" si="20"/>
        <v>21000</v>
      </c>
      <c r="AW52" s="138">
        <f t="shared" si="20"/>
        <v>21000</v>
      </c>
      <c r="AX52" s="138">
        <f t="shared" si="20"/>
        <v>21000</v>
      </c>
      <c r="AY52" s="138">
        <f>SUM(AD52:AF52)</f>
        <v>36000</v>
      </c>
      <c r="AZ52" s="138">
        <f>SUM(AG52:AI52)</f>
        <v>36000</v>
      </c>
      <c r="BA52" s="138">
        <f>SUM(AJ52:AL52)</f>
        <v>36000</v>
      </c>
      <c r="BB52" s="138">
        <f>SUM(AM52:AO52)</f>
        <v>36000</v>
      </c>
      <c r="BC52" s="154"/>
      <c r="BD52" s="169">
        <f>SUM(AQ52:AT52)</f>
        <v>36500</v>
      </c>
      <c r="BE52" s="169">
        <f>SUM(AU52:AX52)</f>
        <v>84000</v>
      </c>
      <c r="BF52" s="169">
        <f>SUM(AY52:BB52)</f>
        <v>144000</v>
      </c>
    </row>
    <row r="53" spans="1:58" s="83" customFormat="1" ht="12" customHeight="1">
      <c r="A53" s="32"/>
      <c r="B53" s="130"/>
      <c r="C53" s="130"/>
      <c r="D53" s="130"/>
      <c r="E53" s="87"/>
      <c r="F53" s="88"/>
      <c r="G53" s="87"/>
      <c r="H53" s="87"/>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1"/>
      <c r="AQ53" s="86"/>
      <c r="AR53" s="86"/>
      <c r="AS53" s="86"/>
      <c r="AT53" s="86"/>
      <c r="AU53" s="86"/>
      <c r="AV53" s="86"/>
      <c r="AW53" s="86"/>
      <c r="AX53" s="86"/>
      <c r="AY53" s="147"/>
      <c r="AZ53" s="86"/>
      <c r="BA53" s="86"/>
      <c r="BB53" s="86"/>
      <c r="BC53" s="154"/>
      <c r="BD53" s="168"/>
      <c r="BE53" s="168"/>
      <c r="BF53" s="168"/>
    </row>
    <row r="54" spans="1:58" s="83" customFormat="1" ht="12" customHeight="1" thickBot="1">
      <c r="A54" s="32"/>
      <c r="B54" s="137" t="str">
        <f>"TOTAL "&amp;B4&amp;" EXPENSES"</f>
        <v>TOTAL MARKETING EXPENSES</v>
      </c>
      <c r="C54" s="136"/>
      <c r="D54" s="136"/>
      <c r="E54" s="135"/>
      <c r="F54" s="133">
        <f t="shared" ref="F54:AO54" si="21">F12+F18+F26+F33+F39+F45+F52</f>
        <v>7000</v>
      </c>
      <c r="G54" s="133">
        <f t="shared" si="21"/>
        <v>7000</v>
      </c>
      <c r="H54" s="133">
        <f t="shared" si="21"/>
        <v>48490</v>
      </c>
      <c r="I54" s="133">
        <f t="shared" si="21"/>
        <v>20490</v>
      </c>
      <c r="J54" s="133">
        <f t="shared" si="21"/>
        <v>20490</v>
      </c>
      <c r="K54" s="133">
        <f t="shared" si="21"/>
        <v>45490</v>
      </c>
      <c r="L54" s="133">
        <f t="shared" si="21"/>
        <v>36980</v>
      </c>
      <c r="M54" s="133">
        <f t="shared" si="21"/>
        <v>36480</v>
      </c>
      <c r="N54" s="133">
        <f t="shared" si="21"/>
        <v>73026.25</v>
      </c>
      <c r="O54" s="133">
        <f t="shared" si="21"/>
        <v>45026.25</v>
      </c>
      <c r="P54" s="133">
        <f t="shared" si="21"/>
        <v>45026.25</v>
      </c>
      <c r="Q54" s="133">
        <f t="shared" si="21"/>
        <v>70026.25</v>
      </c>
      <c r="R54" s="133">
        <f t="shared" si="21"/>
        <v>55026.25</v>
      </c>
      <c r="S54" s="133">
        <f t="shared" si="21"/>
        <v>66572.5</v>
      </c>
      <c r="T54" s="133">
        <f t="shared" si="21"/>
        <v>88928.45</v>
      </c>
      <c r="U54" s="133">
        <f t="shared" si="21"/>
        <v>63928.45</v>
      </c>
      <c r="V54" s="133">
        <f t="shared" si="21"/>
        <v>63928.45</v>
      </c>
      <c r="W54" s="133">
        <f t="shared" si="21"/>
        <v>88928.45</v>
      </c>
      <c r="X54" s="133">
        <f t="shared" si="21"/>
        <v>64284.399999999994</v>
      </c>
      <c r="Y54" s="133">
        <f t="shared" si="21"/>
        <v>75830.649999999994</v>
      </c>
      <c r="Z54" s="133">
        <f t="shared" si="21"/>
        <v>109584.53750000001</v>
      </c>
      <c r="AA54" s="133">
        <f t="shared" si="21"/>
        <v>81584.537500000006</v>
      </c>
      <c r="AB54" s="133">
        <f t="shared" si="21"/>
        <v>81584.537500000006</v>
      </c>
      <c r="AC54" s="133">
        <f t="shared" si="21"/>
        <v>106584.53750000001</v>
      </c>
      <c r="AD54" s="133">
        <f t="shared" si="21"/>
        <v>86584.537500000006</v>
      </c>
      <c r="AE54" s="133">
        <f t="shared" si="21"/>
        <v>86792.175000000003</v>
      </c>
      <c r="AF54" s="133">
        <f t="shared" si="21"/>
        <v>122349.675</v>
      </c>
      <c r="AG54" s="133">
        <f t="shared" si="21"/>
        <v>94349.675000000003</v>
      </c>
      <c r="AH54" s="133">
        <f t="shared" si="21"/>
        <v>94349.675000000003</v>
      </c>
      <c r="AI54" s="133">
        <f t="shared" si="21"/>
        <v>119349.675</v>
      </c>
      <c r="AJ54" s="133">
        <f t="shared" si="21"/>
        <v>94349.675000000003</v>
      </c>
      <c r="AK54" s="133">
        <f t="shared" si="21"/>
        <v>94557.3125</v>
      </c>
      <c r="AL54" s="133">
        <f t="shared" si="21"/>
        <v>130322.45000000001</v>
      </c>
      <c r="AM54" s="133">
        <f t="shared" si="21"/>
        <v>102322.45000000001</v>
      </c>
      <c r="AN54" s="133">
        <f t="shared" si="21"/>
        <v>102322.45000000001</v>
      </c>
      <c r="AO54" s="133">
        <f t="shared" si="21"/>
        <v>127322.45000000001</v>
      </c>
      <c r="AP54" s="17"/>
      <c r="AQ54" s="133">
        <f t="shared" ref="AQ54:AX54" si="22">AQ12+AQ18+AQ26+AQ33+AQ39+AQ45+AQ52</f>
        <v>62490</v>
      </c>
      <c r="AR54" s="133">
        <f t="shared" si="22"/>
        <v>86470</v>
      </c>
      <c r="AS54" s="133">
        <f t="shared" si="22"/>
        <v>146486.25</v>
      </c>
      <c r="AT54" s="133">
        <f t="shared" si="22"/>
        <v>160078.75</v>
      </c>
      <c r="AU54" s="133">
        <f t="shared" si="22"/>
        <v>210527.19999999998</v>
      </c>
      <c r="AV54" s="133">
        <f t="shared" si="22"/>
        <v>216785.35</v>
      </c>
      <c r="AW54" s="133">
        <f t="shared" si="22"/>
        <v>249699.58749999999</v>
      </c>
      <c r="AX54" s="133">
        <f t="shared" si="22"/>
        <v>269753.61249999999</v>
      </c>
      <c r="AY54" s="133">
        <f>SUM(AD54:AF54)</f>
        <v>295726.38750000001</v>
      </c>
      <c r="AZ54" s="133">
        <f>AZ12+AZ18+AZ26+AZ33+AZ39+AZ45+AZ52</f>
        <v>308049.02500000002</v>
      </c>
      <c r="BA54" s="133">
        <f>BA12+BA18+BA26+BA33+BA39+BA45+BA52</f>
        <v>319229.4375</v>
      </c>
      <c r="BB54" s="133">
        <f>BB12+BB18+BB26+BB33+BB39+BB45+BB52</f>
        <v>331967.34999999998</v>
      </c>
      <c r="BC54" s="167"/>
      <c r="BD54" s="133">
        <f>BD12+BD18+BD26+BD33+BD39+BD45+BD52</f>
        <v>455525</v>
      </c>
      <c r="BE54" s="133">
        <f>BE12+BE18+BE26+BE33+BE39+BE45+BE52</f>
        <v>946765.75</v>
      </c>
      <c r="BF54" s="133">
        <f>BF12+BF18+BF26+BF33+BF39+BF45+BF52</f>
        <v>1254972.2000000002</v>
      </c>
    </row>
    <row r="55" spans="1:58" s="83" customFormat="1" ht="12" customHeight="1" thickTop="1">
      <c r="A55" s="32"/>
      <c r="B55" s="130"/>
      <c r="C55" s="130"/>
      <c r="D55" s="130"/>
      <c r="E55" s="87"/>
      <c r="F55" s="88"/>
      <c r="G55" s="87"/>
      <c r="H55" s="87"/>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1"/>
      <c r="AQ55" s="86"/>
      <c r="AR55" s="86"/>
      <c r="AS55" s="86"/>
      <c r="AT55" s="86"/>
      <c r="AU55" s="86"/>
      <c r="AV55" s="86"/>
      <c r="AW55" s="86"/>
      <c r="AX55" s="86"/>
      <c r="BC55" s="154"/>
      <c r="BD55" s="166"/>
      <c r="BE55" s="166"/>
      <c r="BF55" s="166"/>
    </row>
    <row r="56" spans="1:58">
      <c r="BC56" s="154"/>
      <c r="BD56" s="165"/>
      <c r="BE56" s="165"/>
      <c r="BF56" s="165"/>
    </row>
    <row r="57" spans="1:58">
      <c r="BC57" s="154"/>
      <c r="BD57" s="165"/>
      <c r="BE57" s="165"/>
      <c r="BF57" s="165"/>
    </row>
    <row r="58" spans="1:58">
      <c r="BC58" s="154"/>
      <c r="BD58" s="83"/>
      <c r="BE58" s="83"/>
      <c r="BF58" s="83"/>
    </row>
    <row r="59" spans="1:58">
      <c r="BC59" s="154"/>
    </row>
    <row r="60" spans="1:58">
      <c r="BC60" s="154"/>
    </row>
    <row r="61" spans="1:58">
      <c r="BC61" s="154"/>
    </row>
  </sheetData>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7" max="1048575" man="1"/>
    <brk id="42"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Cover</vt:lpstr>
      <vt:lpstr>Instructions</vt:lpstr>
      <vt:lpstr>Model &amp; Metrics</vt:lpstr>
      <vt:lpstr>SaaS Revenue</vt:lpstr>
      <vt:lpstr>Reporting</vt:lpstr>
      <vt:lpstr>Actual vs. Budget</vt:lpstr>
      <vt:lpstr>Waterfall Charts</vt:lpstr>
      <vt:lpstr>Sales</vt:lpstr>
      <vt:lpstr>Marketing</vt:lpstr>
      <vt:lpstr>R&amp;D</vt:lpstr>
      <vt:lpstr>G&amp;A</vt:lpstr>
      <vt:lpstr>Staffing</vt:lpstr>
      <vt:lpstr>Cover!Print_Area</vt:lpstr>
      <vt:lpstr>'G&amp;A'!Print_Area</vt:lpstr>
      <vt:lpstr>Marketing!Print_Area</vt:lpstr>
      <vt:lpstr>'Model &amp; Metrics'!Print_Area</vt:lpstr>
      <vt:lpstr>'R&amp;D'!Print_Area</vt:lpstr>
      <vt:lpstr>'SaaS Revenue'!Print_Area</vt:lpstr>
      <vt:lpstr>Sales!Print_Area</vt:lpstr>
      <vt:lpstr>Staffing!Print_Area</vt:lpstr>
      <vt:lpstr>'G&amp;A'!Print_Titles</vt:lpstr>
      <vt:lpstr>Marketing!Print_Titles</vt:lpstr>
      <vt:lpstr>'Model &amp; Metrics'!Print_Titles</vt:lpstr>
      <vt:lpstr>'R&amp;D'!Print_Titles</vt:lpstr>
      <vt:lpstr>'SaaS Revenue'!Print_Titles</vt:lpstr>
      <vt:lpstr>Sales!Print_Titles</vt:lpstr>
      <vt:lpstr>Staffing!Print_Titles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Ankit Tiwari</dc:creator>
  <cp:lastModifiedBy>Patrick Moody</cp:lastModifiedBy>
  <dcterms:created xsi:type="dcterms:W3CDTF">2016-08-10T18:08:23Z</dcterms:created>
  <dcterms:modified xsi:type="dcterms:W3CDTF">2020-04-10T04:31:27Z</dcterms:modified>
</cp:coreProperties>
</file>