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rganne\Desktop\Squared Away\S3VC\Website Resources\"/>
    </mc:Choice>
  </mc:AlternateContent>
  <bookViews>
    <workbookView xWindow="0" yWindow="0" windowWidth="10485" windowHeight="8685"/>
  </bookViews>
  <sheets>
    <sheet name="Cover" sheetId="13" r:id="rId1"/>
    <sheet name="Instructions" sheetId="14" r:id="rId2"/>
    <sheet name="Model &amp; Metrics" sheetId="2" r:id="rId3"/>
    <sheet name="Reporting" sheetId="9" r:id="rId4"/>
    <sheet name="Actual vs. Budget" sheetId="10" r:id="rId5"/>
    <sheet name="Waterfall Charts" sheetId="11" r:id="rId6"/>
    <sheet name="Consumer Revenue" sheetId="12" r:id="rId7"/>
    <sheet name="Sales" sheetId="3" r:id="rId8"/>
    <sheet name="Marketing" sheetId="4" r:id="rId9"/>
    <sheet name="R&amp;D" sheetId="5" r:id="rId10"/>
    <sheet name="G&amp;A" sheetId="6" r:id="rId11"/>
    <sheet name="Staffing" sheetId="8" r:id="rId12"/>
  </sheets>
  <definedNames>
    <definedName name="_xlnm.Print_Area" localSheetId="0">Cover!$B$1:$B$28</definedName>
    <definedName name="_xlnm.Print_Area" localSheetId="10">'G&amp;A'!$B$1:$AX$60</definedName>
    <definedName name="_xlnm.Print_Area" localSheetId="8">Marketing!$B$1:$AX$54</definedName>
    <definedName name="_xlnm.Print_Area" localSheetId="2">'Model &amp; Metrics'!$B$1:$AZ$83</definedName>
    <definedName name="_xlnm.Print_Area" localSheetId="9">'R&amp;D'!$B$1:$AX$51</definedName>
    <definedName name="_xlnm.Print_Area" localSheetId="7">Sales!$B$1:$AX$52</definedName>
    <definedName name="_xlnm.Print_Area" localSheetId="11">Staffing!$B$1:$AE$110</definedName>
    <definedName name="_xlnm.Print_Titles" localSheetId="10">'G&amp;A'!$B:$E,'G&amp;A'!$1:$3</definedName>
    <definedName name="_xlnm.Print_Titles" localSheetId="8">Marketing!$B:$E,Marketing!$1:$3</definedName>
    <definedName name="_xlnm.Print_Titles" localSheetId="2">'Model &amp; Metrics'!$B:$E,'Model &amp; Metrics'!$1:$2</definedName>
    <definedName name="_xlnm.Print_Titles" localSheetId="9">'R&amp;D'!$B:$E,'R&amp;D'!$1:$2</definedName>
    <definedName name="_xlnm.Print_Titles" localSheetId="7">Sales!$B:$E,Sales!$1:$3</definedName>
    <definedName name="_xlnm.Print_Titles" localSheetId="11">Staffing!$B:$G,Staffing!$1:$9</definedName>
  </definedNames>
  <calcPr calcId="181029"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6" i="11" l="1"/>
  <c r="N115" i="11"/>
  <c r="N116" i="11" s="1"/>
  <c r="M115" i="11"/>
  <c r="M116" i="11" s="1"/>
  <c r="L115" i="11"/>
  <c r="L116" i="11" s="1"/>
  <c r="K115" i="11"/>
  <c r="J115" i="11"/>
  <c r="J116" i="11" s="1"/>
  <c r="I115" i="11"/>
  <c r="I116" i="11" s="1"/>
  <c r="H115" i="11"/>
  <c r="H116" i="11" s="1"/>
  <c r="G115" i="11"/>
  <c r="G116" i="11" s="1"/>
  <c r="F115" i="11"/>
  <c r="F116" i="11" s="1"/>
  <c r="E115" i="11"/>
  <c r="E116" i="11" s="1"/>
  <c r="D115" i="11"/>
  <c r="D116" i="11" s="1"/>
  <c r="C115" i="11"/>
  <c r="C116" i="11" s="1"/>
  <c r="N101" i="11"/>
  <c r="M101" i="11"/>
  <c r="L101" i="11"/>
  <c r="K101" i="11"/>
  <c r="J101" i="11"/>
  <c r="I101" i="11"/>
  <c r="H101" i="11"/>
  <c r="G101" i="11"/>
  <c r="F101" i="11"/>
  <c r="E101" i="11"/>
  <c r="D101" i="11"/>
  <c r="C101" i="11"/>
  <c r="N98" i="11"/>
  <c r="M98" i="11"/>
  <c r="L98" i="11"/>
  <c r="K98" i="11"/>
  <c r="J98" i="11"/>
  <c r="I98" i="11"/>
  <c r="H98" i="11"/>
  <c r="G98" i="11"/>
  <c r="F98" i="11"/>
  <c r="E98" i="11"/>
  <c r="D98" i="11"/>
  <c r="C98" i="11"/>
  <c r="D97" i="11"/>
  <c r="D99" i="11" s="1"/>
  <c r="M96" i="11"/>
  <c r="K96" i="11"/>
  <c r="I96" i="11"/>
  <c r="G96" i="11"/>
  <c r="E96" i="11"/>
  <c r="C96" i="11"/>
  <c r="N95" i="11"/>
  <c r="N96" i="11" s="1"/>
  <c r="M95" i="11"/>
  <c r="L95" i="11"/>
  <c r="L96" i="11" s="1"/>
  <c r="K95" i="11"/>
  <c r="J95" i="11"/>
  <c r="J92" i="11" s="1"/>
  <c r="I95" i="11"/>
  <c r="H95" i="11"/>
  <c r="H96" i="11" s="1"/>
  <c r="G95" i="11"/>
  <c r="F95" i="11"/>
  <c r="F92" i="11" s="1"/>
  <c r="E95" i="11"/>
  <c r="D95" i="11"/>
  <c r="D96" i="11" s="1"/>
  <c r="C95" i="11"/>
  <c r="K97" i="11" s="1"/>
  <c r="K99" i="11" s="1"/>
  <c r="O94" i="11"/>
  <c r="M94" i="11"/>
  <c r="L94" i="11"/>
  <c r="K94" i="11"/>
  <c r="J94" i="11"/>
  <c r="I94" i="11"/>
  <c r="H94" i="11"/>
  <c r="G94" i="11"/>
  <c r="F94" i="11"/>
  <c r="E94" i="11"/>
  <c r="D94" i="11"/>
  <c r="C94" i="11"/>
  <c r="O93" i="11"/>
  <c r="K93" i="11"/>
  <c r="I93" i="11"/>
  <c r="G93" i="11"/>
  <c r="E93" i="11"/>
  <c r="C93" i="11"/>
  <c r="O92" i="11"/>
  <c r="K92" i="11"/>
  <c r="I92" i="11"/>
  <c r="H92" i="11"/>
  <c r="G92" i="11"/>
  <c r="E92" i="11"/>
  <c r="D92" i="11"/>
  <c r="C92" i="11"/>
  <c r="O91" i="11"/>
  <c r="I91" i="11"/>
  <c r="H91" i="11"/>
  <c r="G91" i="11"/>
  <c r="E91" i="11"/>
  <c r="D91" i="11"/>
  <c r="C91" i="11"/>
  <c r="O90" i="11"/>
  <c r="I90" i="11"/>
  <c r="H90" i="11"/>
  <c r="G90" i="11"/>
  <c r="E90" i="11"/>
  <c r="D90" i="11"/>
  <c r="C90" i="11"/>
  <c r="O89" i="11"/>
  <c r="H89" i="11"/>
  <c r="G89" i="11"/>
  <c r="E89" i="11"/>
  <c r="D89" i="11"/>
  <c r="C89" i="11"/>
  <c r="O88" i="11"/>
  <c r="G88" i="11"/>
  <c r="E88" i="11"/>
  <c r="D88" i="11"/>
  <c r="C88" i="11"/>
  <c r="O87" i="11"/>
  <c r="F87" i="11"/>
  <c r="E87" i="11"/>
  <c r="D87" i="11"/>
  <c r="C87" i="11"/>
  <c r="O86" i="11"/>
  <c r="E86" i="11"/>
  <c r="D86" i="11"/>
  <c r="C86" i="11"/>
  <c r="O85" i="11"/>
  <c r="D85" i="11"/>
  <c r="C85" i="11"/>
  <c r="O84" i="11"/>
  <c r="C84" i="11"/>
  <c r="O83" i="11"/>
  <c r="O82" i="11"/>
  <c r="O81" i="11"/>
  <c r="N81" i="11"/>
  <c r="M81" i="11"/>
  <c r="L81" i="11"/>
  <c r="K81" i="11"/>
  <c r="J81" i="11"/>
  <c r="I81" i="11"/>
  <c r="H81" i="11"/>
  <c r="G81" i="11"/>
  <c r="F81" i="11"/>
  <c r="E81" i="11"/>
  <c r="D81" i="11"/>
  <c r="C81" i="11"/>
  <c r="N78" i="11"/>
  <c r="M78" i="11"/>
  <c r="L78" i="11"/>
  <c r="K78" i="11"/>
  <c r="J78" i="11"/>
  <c r="I78" i="11"/>
  <c r="H78" i="11"/>
  <c r="G78" i="11"/>
  <c r="F78" i="11"/>
  <c r="E78" i="11"/>
  <c r="D78" i="11"/>
  <c r="C78" i="11"/>
  <c r="C77" i="11"/>
  <c r="C79" i="11" s="1"/>
  <c r="L76" i="11"/>
  <c r="H76" i="11"/>
  <c r="D76" i="11"/>
  <c r="N75" i="11"/>
  <c r="N76" i="11" s="1"/>
  <c r="M75" i="11"/>
  <c r="M76" i="11" s="1"/>
  <c r="L75" i="11"/>
  <c r="O75" i="11" s="1"/>
  <c r="K75" i="11"/>
  <c r="K76" i="11" s="1"/>
  <c r="J75" i="11"/>
  <c r="J76" i="11" s="1"/>
  <c r="I75" i="11"/>
  <c r="I72" i="11" s="1"/>
  <c r="H75" i="11"/>
  <c r="G75" i="11"/>
  <c r="G76" i="11" s="1"/>
  <c r="F75" i="11"/>
  <c r="F76" i="11" s="1"/>
  <c r="E75" i="11"/>
  <c r="E72" i="11" s="1"/>
  <c r="D75" i="11"/>
  <c r="C75" i="11"/>
  <c r="N77" i="11" s="1"/>
  <c r="N79" i="11" s="1"/>
  <c r="O74" i="11"/>
  <c r="M74" i="11"/>
  <c r="L74" i="11"/>
  <c r="K74" i="11"/>
  <c r="J74" i="11"/>
  <c r="I74" i="11"/>
  <c r="H74" i="11"/>
  <c r="G74" i="11"/>
  <c r="F74" i="11"/>
  <c r="D74" i="11"/>
  <c r="C74" i="11"/>
  <c r="O73" i="11"/>
  <c r="L73" i="11"/>
  <c r="K73" i="11"/>
  <c r="J73" i="11"/>
  <c r="H73" i="11"/>
  <c r="G73" i="11"/>
  <c r="F73" i="11"/>
  <c r="D73" i="11"/>
  <c r="C73" i="11"/>
  <c r="O72" i="11"/>
  <c r="K72" i="11"/>
  <c r="J72" i="11"/>
  <c r="H72" i="11"/>
  <c r="G72" i="11"/>
  <c r="F72" i="11"/>
  <c r="D72" i="11"/>
  <c r="C72" i="11"/>
  <c r="O71" i="11"/>
  <c r="J71" i="11"/>
  <c r="H71" i="11"/>
  <c r="G71" i="11"/>
  <c r="F71" i="11"/>
  <c r="D71" i="11"/>
  <c r="C71" i="11"/>
  <c r="O70" i="11"/>
  <c r="H70" i="11"/>
  <c r="G70" i="11"/>
  <c r="F70" i="11"/>
  <c r="D70" i="11"/>
  <c r="C70" i="11"/>
  <c r="O69" i="11"/>
  <c r="H69" i="11"/>
  <c r="G69" i="11"/>
  <c r="F69" i="11"/>
  <c r="D69" i="11"/>
  <c r="C69" i="11"/>
  <c r="O68" i="11"/>
  <c r="G68" i="11"/>
  <c r="F68" i="11"/>
  <c r="D68" i="11"/>
  <c r="C68" i="11"/>
  <c r="O67" i="11"/>
  <c r="F67" i="11"/>
  <c r="E67" i="11"/>
  <c r="D67" i="11"/>
  <c r="C67" i="11"/>
  <c r="O66" i="11"/>
  <c r="E66" i="11"/>
  <c r="D66" i="11"/>
  <c r="C66" i="11"/>
  <c r="O65" i="11"/>
  <c r="D65" i="11"/>
  <c r="C65" i="11"/>
  <c r="O64" i="11"/>
  <c r="C64" i="11"/>
  <c r="O63" i="11"/>
  <c r="O62" i="11"/>
  <c r="O61" i="11"/>
  <c r="N61" i="11"/>
  <c r="M61" i="11"/>
  <c r="L61" i="11"/>
  <c r="K61" i="11"/>
  <c r="J61" i="11"/>
  <c r="I61" i="11"/>
  <c r="H61" i="11"/>
  <c r="G61" i="11"/>
  <c r="F61" i="11"/>
  <c r="E61" i="11"/>
  <c r="D61" i="11"/>
  <c r="C61" i="11"/>
  <c r="N58" i="11"/>
  <c r="M58" i="11"/>
  <c r="L58" i="11"/>
  <c r="K58" i="11"/>
  <c r="J58" i="11"/>
  <c r="I58" i="11"/>
  <c r="H58" i="11"/>
  <c r="G58" i="11"/>
  <c r="F58" i="11"/>
  <c r="E58" i="11"/>
  <c r="D58" i="11"/>
  <c r="C58" i="11"/>
  <c r="K56" i="11"/>
  <c r="G56" i="11"/>
  <c r="C56" i="11"/>
  <c r="N55" i="11"/>
  <c r="N56" i="11" s="1"/>
  <c r="M55" i="11"/>
  <c r="M56" i="11" s="1"/>
  <c r="L55" i="11"/>
  <c r="O55" i="11" s="1"/>
  <c r="K55" i="11"/>
  <c r="J55" i="11"/>
  <c r="J56" i="11" s="1"/>
  <c r="I55" i="11"/>
  <c r="I56" i="11" s="1"/>
  <c r="H55" i="11"/>
  <c r="H52" i="11" s="1"/>
  <c r="G55" i="11"/>
  <c r="F55" i="11"/>
  <c r="F56" i="11" s="1"/>
  <c r="E55" i="11"/>
  <c r="E56" i="11" s="1"/>
  <c r="D55" i="11"/>
  <c r="D52" i="11" s="1"/>
  <c r="C55" i="11"/>
  <c r="M57" i="11" s="1"/>
  <c r="M59" i="11" s="1"/>
  <c r="O54" i="11"/>
  <c r="M54" i="11"/>
  <c r="L54" i="11"/>
  <c r="K54" i="11"/>
  <c r="J54" i="11"/>
  <c r="I54" i="11"/>
  <c r="H54" i="11"/>
  <c r="G54" i="11"/>
  <c r="F54" i="11"/>
  <c r="E54" i="11"/>
  <c r="D54" i="11"/>
  <c r="C54" i="11"/>
  <c r="O53" i="11"/>
  <c r="K53" i="11"/>
  <c r="J53" i="11"/>
  <c r="I53" i="11"/>
  <c r="G53" i="11"/>
  <c r="F53" i="11"/>
  <c r="E53" i="11"/>
  <c r="C53" i="11"/>
  <c r="O52" i="11"/>
  <c r="K52" i="11"/>
  <c r="J52" i="11"/>
  <c r="I52" i="11"/>
  <c r="G52" i="11"/>
  <c r="F52" i="11"/>
  <c r="E52" i="11"/>
  <c r="C52" i="11"/>
  <c r="O51" i="11"/>
  <c r="J51" i="11"/>
  <c r="I51" i="11"/>
  <c r="G51" i="11"/>
  <c r="F51" i="11"/>
  <c r="E51" i="11"/>
  <c r="C51" i="11"/>
  <c r="O50" i="11"/>
  <c r="I50" i="11"/>
  <c r="G50" i="11"/>
  <c r="F50" i="11"/>
  <c r="E50" i="11"/>
  <c r="C50" i="11"/>
  <c r="O49" i="11"/>
  <c r="G49" i="11"/>
  <c r="F49" i="11"/>
  <c r="E49" i="11"/>
  <c r="C49" i="11"/>
  <c r="O48" i="11"/>
  <c r="G48" i="11"/>
  <c r="F48" i="11"/>
  <c r="E48" i="11"/>
  <c r="C48" i="11"/>
  <c r="O47" i="11"/>
  <c r="F47" i="11"/>
  <c r="E47" i="11"/>
  <c r="D47" i="11"/>
  <c r="C47" i="11"/>
  <c r="O46" i="11"/>
  <c r="E46" i="11"/>
  <c r="D46" i="11"/>
  <c r="C46" i="11"/>
  <c r="O45" i="11"/>
  <c r="C45" i="11"/>
  <c r="O44" i="11"/>
  <c r="C44" i="11"/>
  <c r="O43" i="11"/>
  <c r="O42" i="11"/>
  <c r="O41" i="11"/>
  <c r="N41" i="11"/>
  <c r="M41" i="11"/>
  <c r="L41" i="11"/>
  <c r="K41" i="11"/>
  <c r="J41" i="11"/>
  <c r="I41" i="11"/>
  <c r="H41" i="11"/>
  <c r="G41" i="11"/>
  <c r="F41" i="11"/>
  <c r="E41" i="11"/>
  <c r="D41" i="11"/>
  <c r="C41" i="11"/>
  <c r="N38" i="11"/>
  <c r="M38" i="11"/>
  <c r="L38" i="11"/>
  <c r="K38" i="11"/>
  <c r="J38" i="11"/>
  <c r="I38" i="11"/>
  <c r="H38" i="11"/>
  <c r="G38" i="11"/>
  <c r="F38" i="11"/>
  <c r="E38" i="11"/>
  <c r="D38" i="11"/>
  <c r="C38" i="11"/>
  <c r="N36" i="11"/>
  <c r="J36" i="11"/>
  <c r="F36" i="11"/>
  <c r="O35" i="11"/>
  <c r="O39" i="11" s="1"/>
  <c r="N35" i="11"/>
  <c r="M35" i="11"/>
  <c r="M36" i="11" s="1"/>
  <c r="L35" i="11"/>
  <c r="L36" i="11" s="1"/>
  <c r="K35" i="11"/>
  <c r="K32" i="11" s="1"/>
  <c r="J35" i="11"/>
  <c r="I35" i="11"/>
  <c r="I36" i="11" s="1"/>
  <c r="H35" i="11"/>
  <c r="H36" i="11" s="1"/>
  <c r="G35" i="11"/>
  <c r="G32" i="11" s="1"/>
  <c r="F35" i="11"/>
  <c r="E35" i="11"/>
  <c r="E36" i="11" s="1"/>
  <c r="D35" i="11"/>
  <c r="D36" i="11" s="1"/>
  <c r="C35" i="11"/>
  <c r="L37" i="11" s="1"/>
  <c r="L39" i="11" s="1"/>
  <c r="O34" i="11"/>
  <c r="M34" i="11"/>
  <c r="L34" i="11"/>
  <c r="J34" i="11"/>
  <c r="I34" i="11"/>
  <c r="H34" i="11"/>
  <c r="G34" i="11"/>
  <c r="F34" i="11"/>
  <c r="E34" i="11"/>
  <c r="D34" i="11"/>
  <c r="C34" i="11"/>
  <c r="O33" i="11"/>
  <c r="L33" i="11"/>
  <c r="J33" i="11"/>
  <c r="I33" i="11"/>
  <c r="H33" i="11"/>
  <c r="F33" i="11"/>
  <c r="E33" i="11"/>
  <c r="D33" i="11"/>
  <c r="O32" i="11"/>
  <c r="J32" i="11"/>
  <c r="I32" i="11"/>
  <c r="H32" i="11"/>
  <c r="F32" i="11"/>
  <c r="E32" i="11"/>
  <c r="D32" i="11"/>
  <c r="O31" i="11"/>
  <c r="J31" i="11"/>
  <c r="I31" i="11"/>
  <c r="H31" i="11"/>
  <c r="F31" i="11"/>
  <c r="E31" i="11"/>
  <c r="D31" i="11"/>
  <c r="O30" i="11"/>
  <c r="I30" i="11"/>
  <c r="H30" i="11"/>
  <c r="F30" i="11"/>
  <c r="E30" i="11"/>
  <c r="D30" i="11"/>
  <c r="O29" i="11"/>
  <c r="H29" i="11"/>
  <c r="F29" i="11"/>
  <c r="E29" i="11"/>
  <c r="D29" i="11"/>
  <c r="O28" i="11"/>
  <c r="F28" i="11"/>
  <c r="E28" i="11"/>
  <c r="D28" i="11"/>
  <c r="O27" i="11"/>
  <c r="F27" i="11"/>
  <c r="E27" i="11"/>
  <c r="D27" i="11"/>
  <c r="C27" i="11"/>
  <c r="O26" i="11"/>
  <c r="E26" i="11"/>
  <c r="D26" i="11"/>
  <c r="C26" i="11"/>
  <c r="O25" i="11"/>
  <c r="D25" i="11"/>
  <c r="O24" i="11"/>
  <c r="O23" i="11"/>
  <c r="O22" i="11"/>
  <c r="O21" i="11"/>
  <c r="N21" i="11"/>
  <c r="M21" i="11"/>
  <c r="L21" i="11"/>
  <c r="K21" i="11"/>
  <c r="J21" i="11"/>
  <c r="I21" i="11"/>
  <c r="H21" i="11"/>
  <c r="G21" i="11"/>
  <c r="F21" i="11"/>
  <c r="E21" i="11"/>
  <c r="D21" i="11"/>
  <c r="C21" i="11"/>
  <c r="N18" i="11"/>
  <c r="N19" i="11" s="1"/>
  <c r="M18" i="11"/>
  <c r="M19" i="11" s="1"/>
  <c r="L18" i="11"/>
  <c r="L19" i="11" s="1"/>
  <c r="K18" i="11"/>
  <c r="K16" i="11" s="1"/>
  <c r="J18" i="11"/>
  <c r="J19" i="11" s="1"/>
  <c r="I18" i="11"/>
  <c r="I19" i="11" s="1"/>
  <c r="H18" i="11"/>
  <c r="H17" i="11" s="1"/>
  <c r="G18" i="11"/>
  <c r="F18" i="11"/>
  <c r="F19" i="11" s="1"/>
  <c r="E18" i="11"/>
  <c r="E19" i="11" s="1"/>
  <c r="D18" i="11"/>
  <c r="D17" i="11" s="1"/>
  <c r="C18" i="11"/>
  <c r="M17" i="11"/>
  <c r="L17" i="11"/>
  <c r="J17" i="11"/>
  <c r="I17" i="11"/>
  <c r="F17" i="11"/>
  <c r="E17" i="11"/>
  <c r="L16" i="11"/>
  <c r="J16" i="11"/>
  <c r="I16" i="11"/>
  <c r="H16" i="11"/>
  <c r="F16" i="11"/>
  <c r="E16" i="11"/>
  <c r="D16" i="11"/>
  <c r="J15" i="11"/>
  <c r="I15" i="11"/>
  <c r="H15" i="11"/>
  <c r="F15" i="11"/>
  <c r="E15" i="11"/>
  <c r="D15" i="11"/>
  <c r="J14" i="11"/>
  <c r="I14" i="11"/>
  <c r="H14" i="11"/>
  <c r="F14" i="11"/>
  <c r="E14" i="11"/>
  <c r="D14" i="11"/>
  <c r="I13" i="11"/>
  <c r="H13" i="11"/>
  <c r="F13" i="11"/>
  <c r="E13" i="11"/>
  <c r="D13" i="11"/>
  <c r="H12" i="11"/>
  <c r="F12" i="11"/>
  <c r="E12" i="11"/>
  <c r="D12" i="11"/>
  <c r="G11" i="11"/>
  <c r="F11" i="11"/>
  <c r="E11" i="11"/>
  <c r="D11" i="11"/>
  <c r="C11" i="11"/>
  <c r="F10" i="11"/>
  <c r="E10" i="11"/>
  <c r="D10" i="11"/>
  <c r="C10" i="11"/>
  <c r="E9" i="11"/>
  <c r="D9" i="11"/>
  <c r="D8" i="11"/>
  <c r="D126" i="8"/>
  <c r="D125" i="8"/>
  <c r="D124" i="8"/>
  <c r="D123" i="8"/>
  <c r="B104" i="8"/>
  <c r="B79" i="8"/>
  <c r="H63" i="8"/>
  <c r="B52" i="8"/>
  <c r="B27" i="8"/>
  <c r="H21" i="8"/>
  <c r="H19" i="8"/>
  <c r="H15" i="8"/>
  <c r="H12" i="8"/>
  <c r="H8" i="8"/>
  <c r="H25" i="8" s="1"/>
  <c r="AK58" i="6"/>
  <c r="AF58" i="6"/>
  <c r="AA58" i="6"/>
  <c r="U58" i="6"/>
  <c r="P58" i="6"/>
  <c r="K58" i="6"/>
  <c r="B58" i="6"/>
  <c r="BA56" i="6"/>
  <c r="AV56" i="6"/>
  <c r="AO56" i="6"/>
  <c r="AO58" i="6" s="1"/>
  <c r="AN56" i="6"/>
  <c r="AM56" i="6"/>
  <c r="BB56" i="6" s="1"/>
  <c r="AL56" i="6"/>
  <c r="AK56" i="6"/>
  <c r="AJ56" i="6"/>
  <c r="AI56" i="6"/>
  <c r="AH56" i="6"/>
  <c r="AG56" i="6"/>
  <c r="AZ56" i="6" s="1"/>
  <c r="AF56" i="6"/>
  <c r="AE56" i="6"/>
  <c r="AD56" i="6"/>
  <c r="AC56" i="6"/>
  <c r="AB56" i="6"/>
  <c r="AA56" i="6"/>
  <c r="AX56" i="6" s="1"/>
  <c r="Z56" i="6"/>
  <c r="Y56" i="6"/>
  <c r="Y58" i="6" s="1"/>
  <c r="X56" i="6"/>
  <c r="AW56" i="6" s="1"/>
  <c r="W56" i="6"/>
  <c r="V56" i="6"/>
  <c r="U56" i="6"/>
  <c r="T56" i="6"/>
  <c r="S56" i="6"/>
  <c r="R56" i="6"/>
  <c r="Q56" i="6"/>
  <c r="P56" i="6"/>
  <c r="AT56" i="6" s="1"/>
  <c r="O56" i="6"/>
  <c r="N56" i="6"/>
  <c r="M56" i="6"/>
  <c r="L56" i="6"/>
  <c r="AS56" i="6" s="1"/>
  <c r="K56" i="6"/>
  <c r="J56" i="6"/>
  <c r="I56" i="6"/>
  <c r="H56" i="6"/>
  <c r="G56" i="6"/>
  <c r="F56" i="6"/>
  <c r="AZ55" i="6"/>
  <c r="AU55" i="6"/>
  <c r="AO55" i="6"/>
  <c r="AN55" i="6"/>
  <c r="AN58" i="6" s="1"/>
  <c r="AM55" i="6"/>
  <c r="AL55" i="6"/>
  <c r="AK55" i="6"/>
  <c r="AJ55" i="6"/>
  <c r="AJ58" i="6" s="1"/>
  <c r="AI55" i="6"/>
  <c r="AH55" i="6"/>
  <c r="AG55" i="6"/>
  <c r="AF55" i="6"/>
  <c r="AY55" i="6" s="1"/>
  <c r="AE55" i="6"/>
  <c r="AD55" i="6"/>
  <c r="AC55" i="6"/>
  <c r="AB55" i="6"/>
  <c r="AB58" i="6" s="1"/>
  <c r="AA55" i="6"/>
  <c r="Z55" i="6"/>
  <c r="Y55" i="6"/>
  <c r="X55" i="6"/>
  <c r="X58" i="6" s="1"/>
  <c r="W55" i="6"/>
  <c r="V55" i="6"/>
  <c r="AV55" i="6" s="1"/>
  <c r="U55" i="6"/>
  <c r="T55" i="6"/>
  <c r="T58" i="6" s="1"/>
  <c r="S55" i="6"/>
  <c r="R55" i="6"/>
  <c r="Q55" i="6"/>
  <c r="P55" i="6"/>
  <c r="O55" i="6"/>
  <c r="N55" i="6"/>
  <c r="M55" i="6"/>
  <c r="L55" i="6"/>
  <c r="AS55" i="6" s="1"/>
  <c r="K55" i="6"/>
  <c r="J55" i="6"/>
  <c r="AR55" i="6" s="1"/>
  <c r="I55" i="6"/>
  <c r="H55" i="6"/>
  <c r="H58" i="6" s="1"/>
  <c r="G55" i="6"/>
  <c r="F55" i="6"/>
  <c r="AQ55" i="6" s="1"/>
  <c r="AY54" i="6"/>
  <c r="AT54" i="6"/>
  <c r="AO54" i="6"/>
  <c r="AN54" i="6"/>
  <c r="AM54" i="6"/>
  <c r="BB54" i="6" s="1"/>
  <c r="AL54" i="6"/>
  <c r="AL58" i="6" s="1"/>
  <c r="AK54" i="6"/>
  <c r="AJ54" i="6"/>
  <c r="BA54" i="6" s="1"/>
  <c r="AI54" i="6"/>
  <c r="AI58" i="6" s="1"/>
  <c r="AH54" i="6"/>
  <c r="AH58" i="6" s="1"/>
  <c r="AG54" i="6"/>
  <c r="AG58" i="6" s="1"/>
  <c r="AF54" i="6"/>
  <c r="AE54" i="6"/>
  <c r="AE58" i="6" s="1"/>
  <c r="AD54" i="6"/>
  <c r="AD58" i="6" s="1"/>
  <c r="AC54" i="6"/>
  <c r="AC58" i="6" s="1"/>
  <c r="AB54" i="6"/>
  <c r="AA54" i="6"/>
  <c r="AX54" i="6" s="1"/>
  <c r="Z54" i="6"/>
  <c r="Z58" i="6" s="1"/>
  <c r="Y54" i="6"/>
  <c r="X54" i="6"/>
  <c r="AW54" i="6" s="1"/>
  <c r="W54" i="6"/>
  <c r="W58" i="6" s="1"/>
  <c r="V54" i="6"/>
  <c r="V58" i="6" s="1"/>
  <c r="U54" i="6"/>
  <c r="AV54" i="6" s="1"/>
  <c r="T54" i="6"/>
  <c r="S54" i="6"/>
  <c r="S58" i="6" s="1"/>
  <c r="R54" i="6"/>
  <c r="R58" i="6" s="1"/>
  <c r="Q54" i="6"/>
  <c r="Q58" i="6" s="1"/>
  <c r="P54" i="6"/>
  <c r="O54" i="6"/>
  <c r="O58" i="6" s="1"/>
  <c r="N54" i="6"/>
  <c r="N58" i="6" s="1"/>
  <c r="M54" i="6"/>
  <c r="M58" i="6" s="1"/>
  <c r="L54" i="6"/>
  <c r="AS54" i="6" s="1"/>
  <c r="K54" i="6"/>
  <c r="AR54" i="6" s="1"/>
  <c r="J54" i="6"/>
  <c r="J58" i="6" s="1"/>
  <c r="I54" i="6"/>
  <c r="H54" i="6"/>
  <c r="G54" i="6"/>
  <c r="G58" i="6" s="1"/>
  <c r="F54" i="6"/>
  <c r="F58" i="6" s="1"/>
  <c r="AX51" i="6"/>
  <c r="AW51" i="6"/>
  <c r="AS51" i="6"/>
  <c r="AC51" i="6"/>
  <c r="AB51" i="6"/>
  <c r="AA51" i="6"/>
  <c r="Z51" i="6"/>
  <c r="Y51" i="6"/>
  <c r="X51" i="6"/>
  <c r="V51" i="6"/>
  <c r="U51" i="6"/>
  <c r="T51" i="6"/>
  <c r="R51" i="6"/>
  <c r="Q51" i="6"/>
  <c r="P51" i="6"/>
  <c r="AT51" i="6" s="1"/>
  <c r="O51" i="6"/>
  <c r="N51" i="6"/>
  <c r="M51" i="6"/>
  <c r="L51" i="6"/>
  <c r="J51" i="6"/>
  <c r="I51" i="6"/>
  <c r="H51" i="6"/>
  <c r="F51" i="6"/>
  <c r="B51" i="6"/>
  <c r="BB49" i="6"/>
  <c r="BA49" i="6"/>
  <c r="AZ49" i="6"/>
  <c r="AY49" i="6"/>
  <c r="BF49" i="6" s="1"/>
  <c r="AX49" i="6"/>
  <c r="AW49" i="6"/>
  <c r="AV49" i="6"/>
  <c r="AU49" i="6"/>
  <c r="BE49" i="6" s="1"/>
  <c r="AT49" i="6"/>
  <c r="AS49" i="6"/>
  <c r="AR49" i="6"/>
  <c r="AQ49" i="6"/>
  <c r="BD49" i="6" s="1"/>
  <c r="BB48" i="6"/>
  <c r="BA48" i="6"/>
  <c r="AZ48" i="6"/>
  <c r="AX48" i="6"/>
  <c r="AW48" i="6"/>
  <c r="AV48" i="6"/>
  <c r="AT48" i="6"/>
  <c r="AS48" i="6"/>
  <c r="AR48" i="6"/>
  <c r="AE48" i="6"/>
  <c r="AY48" i="6" s="1"/>
  <c r="BF48" i="6" s="1"/>
  <c r="S48" i="6"/>
  <c r="G48" i="6"/>
  <c r="BD47" i="6"/>
  <c r="BA47" i="6"/>
  <c r="AZ47" i="6"/>
  <c r="AY47" i="6"/>
  <c r="AX47" i="6"/>
  <c r="AW47" i="6"/>
  <c r="AV47" i="6"/>
  <c r="AU47" i="6"/>
  <c r="AT47" i="6"/>
  <c r="AS47" i="6"/>
  <c r="AR47" i="6"/>
  <c r="AQ47" i="6"/>
  <c r="AN47" i="6"/>
  <c r="BB47" i="6" s="1"/>
  <c r="BB51" i="6" s="1"/>
  <c r="AB47" i="6"/>
  <c r="P47" i="6"/>
  <c r="BB46" i="6"/>
  <c r="BA46" i="6"/>
  <c r="BA51" i="6" s="1"/>
  <c r="AZ46" i="6"/>
  <c r="AY46" i="6"/>
  <c r="AX46" i="6"/>
  <c r="AW46" i="6"/>
  <c r="AV46" i="6"/>
  <c r="AU46" i="6"/>
  <c r="AT46" i="6"/>
  <c r="AS46" i="6"/>
  <c r="AQ46" i="6"/>
  <c r="AI46" i="6"/>
  <c r="W46" i="6"/>
  <c r="W51" i="6" s="1"/>
  <c r="K46" i="6"/>
  <c r="K51" i="6" s="1"/>
  <c r="B43" i="6"/>
  <c r="BE41" i="6"/>
  <c r="BB41" i="6"/>
  <c r="BA41" i="6"/>
  <c r="AZ41" i="6"/>
  <c r="AY41" i="6"/>
  <c r="AX41" i="6"/>
  <c r="AW41" i="6"/>
  <c r="AV41" i="6"/>
  <c r="AU41" i="6"/>
  <c r="AT41" i="6"/>
  <c r="AS41" i="6"/>
  <c r="AR41" i="6"/>
  <c r="AQ41" i="6"/>
  <c r="BD41" i="6" s="1"/>
  <c r="B37" i="6"/>
  <c r="AW35" i="6"/>
  <c r="AS35" i="6"/>
  <c r="AO35" i="6"/>
  <c r="AN35" i="6"/>
  <c r="AM35" i="6"/>
  <c r="BB35" i="6" s="1"/>
  <c r="AL35" i="6"/>
  <c r="AK35" i="6"/>
  <c r="BA35" i="6" s="1"/>
  <c r="AJ35" i="6"/>
  <c r="AI35" i="6"/>
  <c r="AH35" i="6"/>
  <c r="AG35" i="6"/>
  <c r="AZ35" i="6" s="1"/>
  <c r="AF35" i="6"/>
  <c r="AE35" i="6"/>
  <c r="AD35" i="6"/>
  <c r="AC35" i="6"/>
  <c r="AB35" i="6"/>
  <c r="AA35" i="6"/>
  <c r="AX35" i="6" s="1"/>
  <c r="Z35" i="6"/>
  <c r="Y35" i="6"/>
  <c r="X35" i="6"/>
  <c r="W35" i="6"/>
  <c r="V35" i="6"/>
  <c r="U35" i="6"/>
  <c r="AV35" i="6" s="1"/>
  <c r="T35" i="6"/>
  <c r="S35" i="6"/>
  <c r="R35" i="6"/>
  <c r="Q35" i="6"/>
  <c r="P35" i="6"/>
  <c r="O35" i="6"/>
  <c r="AT35" i="6" s="1"/>
  <c r="N35" i="6"/>
  <c r="M35" i="6"/>
  <c r="L35" i="6"/>
  <c r="K35" i="6"/>
  <c r="AR35" i="6" s="1"/>
  <c r="J35" i="6"/>
  <c r="I35" i="6"/>
  <c r="H35" i="6"/>
  <c r="G35" i="6"/>
  <c r="F35" i="6"/>
  <c r="AW34" i="6"/>
  <c r="AO34" i="6"/>
  <c r="AN34" i="6"/>
  <c r="AM34" i="6"/>
  <c r="BB34" i="6" s="1"/>
  <c r="AL34" i="6"/>
  <c r="BA34" i="6" s="1"/>
  <c r="AK34" i="6"/>
  <c r="AJ34" i="6"/>
  <c r="AI34" i="6"/>
  <c r="AH34" i="6"/>
  <c r="AZ34" i="6" s="1"/>
  <c r="AG34" i="6"/>
  <c r="AF34" i="6"/>
  <c r="AE34" i="6"/>
  <c r="AD34" i="6"/>
  <c r="AY34" i="6" s="1"/>
  <c r="BF34" i="6" s="1"/>
  <c r="AC34" i="6"/>
  <c r="AB34" i="6"/>
  <c r="AA34" i="6"/>
  <c r="AX34" i="6" s="1"/>
  <c r="Z34" i="6"/>
  <c r="Y34" i="6"/>
  <c r="X34" i="6"/>
  <c r="W34" i="6"/>
  <c r="V34" i="6"/>
  <c r="AV34" i="6" s="1"/>
  <c r="U34" i="6"/>
  <c r="T34" i="6"/>
  <c r="S34" i="6"/>
  <c r="R34" i="6"/>
  <c r="AU34" i="6" s="1"/>
  <c r="BE34" i="6" s="1"/>
  <c r="Q34" i="6"/>
  <c r="P34" i="6"/>
  <c r="O34" i="6"/>
  <c r="AT34" i="6" s="1"/>
  <c r="N34" i="6"/>
  <c r="M34" i="6"/>
  <c r="L34" i="6"/>
  <c r="AS34" i="6" s="1"/>
  <c r="K34" i="6"/>
  <c r="AR34" i="6" s="1"/>
  <c r="BD34" i="6" s="1"/>
  <c r="J34" i="6"/>
  <c r="I34" i="6"/>
  <c r="H34" i="6"/>
  <c r="G34" i="6"/>
  <c r="F34" i="6"/>
  <c r="AQ34" i="6" s="1"/>
  <c r="BB33" i="6"/>
  <c r="AV33" i="6"/>
  <c r="AO33" i="6"/>
  <c r="AN33" i="6"/>
  <c r="AM33" i="6"/>
  <c r="AL33" i="6"/>
  <c r="AK33" i="6"/>
  <c r="AJ33" i="6"/>
  <c r="AI33" i="6"/>
  <c r="AH33" i="6"/>
  <c r="AG33" i="6"/>
  <c r="AZ33" i="6" s="1"/>
  <c r="AF33" i="6"/>
  <c r="AE33" i="6"/>
  <c r="AD33" i="6"/>
  <c r="AY33" i="6" s="1"/>
  <c r="AC33" i="6"/>
  <c r="AB33" i="6"/>
  <c r="AA33" i="6"/>
  <c r="AX33" i="6" s="1"/>
  <c r="Z33" i="6"/>
  <c r="Y33" i="6"/>
  <c r="X33" i="6"/>
  <c r="W33" i="6"/>
  <c r="V33" i="6"/>
  <c r="U33" i="6"/>
  <c r="T33" i="6"/>
  <c r="S33" i="6"/>
  <c r="R33" i="6"/>
  <c r="AU33" i="6" s="1"/>
  <c r="Q33" i="6"/>
  <c r="P33" i="6"/>
  <c r="O33" i="6"/>
  <c r="AT33" i="6" s="1"/>
  <c r="N33" i="6"/>
  <c r="M33" i="6"/>
  <c r="L33" i="6"/>
  <c r="K33" i="6"/>
  <c r="J33" i="6"/>
  <c r="I33" i="6"/>
  <c r="H33" i="6"/>
  <c r="G33" i="6"/>
  <c r="F33" i="6"/>
  <c r="AQ33" i="6" s="1"/>
  <c r="B28" i="6"/>
  <c r="BF26" i="6"/>
  <c r="BB26" i="6"/>
  <c r="BA26" i="6"/>
  <c r="AZ26" i="6"/>
  <c r="AY26" i="6"/>
  <c r="AX26" i="6"/>
  <c r="AW26" i="6"/>
  <c r="AV26" i="6"/>
  <c r="AU26" i="6"/>
  <c r="BE26" i="6" s="1"/>
  <c r="AT26" i="6"/>
  <c r="AS26" i="6"/>
  <c r="AR26" i="6"/>
  <c r="AQ26" i="6"/>
  <c r="BD26" i="6" s="1"/>
  <c r="AO22" i="6"/>
  <c r="AL22" i="6"/>
  <c r="AK22" i="6"/>
  <c r="AH22" i="6"/>
  <c r="AD22" i="6"/>
  <c r="Z22" i="6"/>
  <c r="Y22" i="6"/>
  <c r="V22" i="6"/>
  <c r="U22" i="6"/>
  <c r="R22" i="6"/>
  <c r="N22" i="6"/>
  <c r="J22" i="6"/>
  <c r="I22" i="6"/>
  <c r="F22" i="6"/>
  <c r="B22" i="6"/>
  <c r="BF20" i="6"/>
  <c r="BB20" i="6"/>
  <c r="BA20" i="6"/>
  <c r="AZ20" i="6"/>
  <c r="AY20" i="6"/>
  <c r="AX20" i="6"/>
  <c r="AW20" i="6"/>
  <c r="AV20" i="6"/>
  <c r="AU20" i="6"/>
  <c r="AT20" i="6"/>
  <c r="AS20" i="6"/>
  <c r="AR20" i="6"/>
  <c r="AQ20" i="6"/>
  <c r="BD20" i="6" s="1"/>
  <c r="BB19" i="6"/>
  <c r="BA19" i="6"/>
  <c r="AZ19" i="6"/>
  <c r="BF19" i="6" s="1"/>
  <c r="AY19" i="6"/>
  <c r="AX19" i="6"/>
  <c r="BE19" i="6" s="1"/>
  <c r="AW19" i="6"/>
  <c r="AV19" i="6"/>
  <c r="AU19" i="6"/>
  <c r="AT19" i="6"/>
  <c r="AS19" i="6"/>
  <c r="AR19" i="6"/>
  <c r="AQ19" i="6"/>
  <c r="BB18" i="6"/>
  <c r="BA18" i="6"/>
  <c r="BF18" i="6" s="1"/>
  <c r="AZ18" i="6"/>
  <c r="AY18" i="6"/>
  <c r="AX18" i="6"/>
  <c r="AW18" i="6"/>
  <c r="AV18" i="6"/>
  <c r="AU18" i="6"/>
  <c r="AT18" i="6"/>
  <c r="AS18" i="6"/>
  <c r="AR18" i="6"/>
  <c r="AQ18" i="6"/>
  <c r="BB17" i="6"/>
  <c r="BA17" i="6"/>
  <c r="AZ17" i="6"/>
  <c r="AY17" i="6"/>
  <c r="BF17" i="6" s="1"/>
  <c r="AX17" i="6"/>
  <c r="AW17" i="6"/>
  <c r="AV17" i="6"/>
  <c r="AU17" i="6"/>
  <c r="BE17" i="6" s="1"/>
  <c r="AT17" i="6"/>
  <c r="AS17" i="6"/>
  <c r="AR17" i="6"/>
  <c r="AQ17" i="6"/>
  <c r="BD17" i="6" s="1"/>
  <c r="BB16" i="6"/>
  <c r="BA16" i="6"/>
  <c r="BF16" i="6" s="1"/>
  <c r="AZ16" i="6"/>
  <c r="AY16" i="6"/>
  <c r="AX16" i="6"/>
  <c r="AW16" i="6"/>
  <c r="AV16" i="6"/>
  <c r="AU16" i="6"/>
  <c r="AT16" i="6"/>
  <c r="AS16" i="6"/>
  <c r="AR16" i="6"/>
  <c r="AQ16" i="6"/>
  <c r="BD16" i="6" s="1"/>
  <c r="AZ15" i="6"/>
  <c r="AZ22" i="6" s="1"/>
  <c r="AO15" i="6"/>
  <c r="AN15" i="6"/>
  <c r="AN22" i="6" s="1"/>
  <c r="AM15" i="6"/>
  <c r="AL15" i="6"/>
  <c r="AK15" i="6"/>
  <c r="AJ15" i="6"/>
  <c r="BA15" i="6" s="1"/>
  <c r="BA22" i="6" s="1"/>
  <c r="AI15" i="6"/>
  <c r="AI22" i="6" s="1"/>
  <c r="AH15" i="6"/>
  <c r="AG15" i="6"/>
  <c r="AG22" i="6" s="1"/>
  <c r="AF15" i="6"/>
  <c r="AF22" i="6" s="1"/>
  <c r="AE15" i="6"/>
  <c r="AE22" i="6" s="1"/>
  <c r="AD15" i="6"/>
  <c r="AC15" i="6"/>
  <c r="AC22" i="6" s="1"/>
  <c r="AB15" i="6"/>
  <c r="AB22" i="6" s="1"/>
  <c r="AA15" i="6"/>
  <c r="AA22" i="6" s="1"/>
  <c r="Z15" i="6"/>
  <c r="Y15" i="6"/>
  <c r="X15" i="6"/>
  <c r="W15" i="6"/>
  <c r="W22" i="6" s="1"/>
  <c r="V15" i="6"/>
  <c r="U15" i="6"/>
  <c r="AV15" i="6" s="1"/>
  <c r="AV22" i="6" s="1"/>
  <c r="T15" i="6"/>
  <c r="T22" i="6" s="1"/>
  <c r="S15" i="6"/>
  <c r="S22" i="6" s="1"/>
  <c r="R15" i="6"/>
  <c r="Q15" i="6"/>
  <c r="Q22" i="6" s="1"/>
  <c r="P15" i="6"/>
  <c r="P22" i="6" s="1"/>
  <c r="O15" i="6"/>
  <c r="O22" i="6" s="1"/>
  <c r="N15" i="6"/>
  <c r="M15" i="6"/>
  <c r="M22" i="6" s="1"/>
  <c r="L15" i="6"/>
  <c r="K15" i="6"/>
  <c r="K22" i="6" s="1"/>
  <c r="J15" i="6"/>
  <c r="I15" i="6"/>
  <c r="AR15" i="6" s="1"/>
  <c r="AR22" i="6" s="1"/>
  <c r="H15" i="6"/>
  <c r="H22" i="6" s="1"/>
  <c r="G15" i="6"/>
  <c r="G22" i="6" s="1"/>
  <c r="F15" i="6"/>
  <c r="B8" i="6"/>
  <c r="B12" i="6" s="1"/>
  <c r="F4" i="6"/>
  <c r="B4" i="6"/>
  <c r="B60" i="6" s="1"/>
  <c r="AW49" i="5"/>
  <c r="AO49" i="5"/>
  <c r="AN49" i="5"/>
  <c r="BB49" i="5" s="1"/>
  <c r="AM49" i="5"/>
  <c r="AL49" i="5"/>
  <c r="AK49" i="5"/>
  <c r="AJ49" i="5"/>
  <c r="BA49" i="5" s="1"/>
  <c r="AI49" i="5"/>
  <c r="AH49" i="5"/>
  <c r="AG49" i="5"/>
  <c r="AZ49" i="5" s="1"/>
  <c r="AF49" i="5"/>
  <c r="AE49" i="5"/>
  <c r="AD49" i="5"/>
  <c r="AY49" i="5" s="1"/>
  <c r="AC49" i="5"/>
  <c r="AB49" i="5"/>
  <c r="AA49" i="5"/>
  <c r="Z49" i="5"/>
  <c r="Y49" i="5"/>
  <c r="X49" i="5"/>
  <c r="W49" i="5"/>
  <c r="V49" i="5"/>
  <c r="U49" i="5"/>
  <c r="T49" i="5"/>
  <c r="S49" i="5"/>
  <c r="R49" i="5"/>
  <c r="Q49" i="5"/>
  <c r="P49" i="5"/>
  <c r="O49" i="5"/>
  <c r="N49" i="5"/>
  <c r="M49" i="5"/>
  <c r="L49" i="5"/>
  <c r="K49" i="5"/>
  <c r="J49" i="5"/>
  <c r="I49" i="5"/>
  <c r="H49" i="5"/>
  <c r="G49" i="5"/>
  <c r="F49" i="5"/>
  <c r="B49" i="5"/>
  <c r="BB47" i="5"/>
  <c r="BA47" i="5"/>
  <c r="BF47" i="5" s="1"/>
  <c r="AZ47" i="5"/>
  <c r="AY47" i="5"/>
  <c r="AX47" i="5"/>
  <c r="AX49" i="5" s="1"/>
  <c r="AW47" i="5"/>
  <c r="AV47" i="5"/>
  <c r="AU47" i="5"/>
  <c r="AT47" i="5"/>
  <c r="AT49" i="5" s="1"/>
  <c r="AS47" i="5"/>
  <c r="AS49" i="5" s="1"/>
  <c r="AR47" i="5"/>
  <c r="AQ47" i="5"/>
  <c r="BE46" i="5"/>
  <c r="BB46" i="5"/>
  <c r="BA46" i="5"/>
  <c r="AZ46" i="5"/>
  <c r="BF46" i="5" s="1"/>
  <c r="AY46" i="5"/>
  <c r="AX46" i="5"/>
  <c r="AW46" i="5"/>
  <c r="AV46" i="5"/>
  <c r="AV49" i="5" s="1"/>
  <c r="AU46" i="5"/>
  <c r="AU49" i="5" s="1"/>
  <c r="BE49" i="5" s="1"/>
  <c r="AT46" i="5"/>
  <c r="AS46" i="5"/>
  <c r="AR46" i="5"/>
  <c r="AR49" i="5" s="1"/>
  <c r="AQ46" i="5"/>
  <c r="BD46" i="5" s="1"/>
  <c r="AL43" i="5"/>
  <c r="AD43" i="5"/>
  <c r="AY43" i="5" s="1"/>
  <c r="Z43" i="5"/>
  <c r="V43" i="5"/>
  <c r="N43" i="5"/>
  <c r="J43" i="5"/>
  <c r="F43" i="5"/>
  <c r="B43" i="5"/>
  <c r="AY41" i="5"/>
  <c r="BF41" i="5" s="1"/>
  <c r="AU41" i="5"/>
  <c r="AO41" i="5"/>
  <c r="AN41" i="5"/>
  <c r="AM41" i="5"/>
  <c r="BB41" i="5" s="1"/>
  <c r="AL41" i="5"/>
  <c r="AK41" i="5"/>
  <c r="AJ41" i="5"/>
  <c r="BA41" i="5" s="1"/>
  <c r="AI41" i="5"/>
  <c r="AI43" i="5" s="1"/>
  <c r="AH41" i="5"/>
  <c r="AZ41" i="5" s="1"/>
  <c r="AG41" i="5"/>
  <c r="AF41" i="5"/>
  <c r="AE41" i="5"/>
  <c r="AE43" i="5" s="1"/>
  <c r="AD41" i="5"/>
  <c r="AC41" i="5"/>
  <c r="AB41" i="5"/>
  <c r="AA41" i="5"/>
  <c r="AX41" i="5" s="1"/>
  <c r="Z41" i="5"/>
  <c r="Y41" i="5"/>
  <c r="X41" i="5"/>
  <c r="AW41" i="5" s="1"/>
  <c r="W41" i="5"/>
  <c r="W43" i="5" s="1"/>
  <c r="V41" i="5"/>
  <c r="AV41" i="5" s="1"/>
  <c r="U41" i="5"/>
  <c r="T41" i="5"/>
  <c r="S41" i="5"/>
  <c r="S43" i="5" s="1"/>
  <c r="R41" i="5"/>
  <c r="R43" i="5" s="1"/>
  <c r="Q41" i="5"/>
  <c r="P41" i="5"/>
  <c r="O41" i="5"/>
  <c r="AT41" i="5" s="1"/>
  <c r="N41" i="5"/>
  <c r="M41" i="5"/>
  <c r="L41" i="5"/>
  <c r="AS41" i="5" s="1"/>
  <c r="K41" i="5"/>
  <c r="K43" i="5" s="1"/>
  <c r="J41" i="5"/>
  <c r="AR41" i="5" s="1"/>
  <c r="I41" i="5"/>
  <c r="H41" i="5"/>
  <c r="G41" i="5"/>
  <c r="G43" i="5" s="1"/>
  <c r="F41" i="5"/>
  <c r="AQ41" i="5" s="1"/>
  <c r="BD41" i="5" s="1"/>
  <c r="BB40" i="5"/>
  <c r="AX40" i="5"/>
  <c r="AX43" i="5" s="1"/>
  <c r="AT40" i="5"/>
  <c r="AT43" i="5" s="1"/>
  <c r="AO40" i="5"/>
  <c r="AO43" i="5" s="1"/>
  <c r="AN40" i="5"/>
  <c r="AN43" i="5" s="1"/>
  <c r="AM40" i="5"/>
  <c r="AL40" i="5"/>
  <c r="AK40" i="5"/>
  <c r="AK43" i="5" s="1"/>
  <c r="AJ40" i="5"/>
  <c r="BA40" i="5" s="1"/>
  <c r="AI40" i="5"/>
  <c r="AH40" i="5"/>
  <c r="AG40" i="5"/>
  <c r="AF40" i="5"/>
  <c r="AF43" i="5" s="1"/>
  <c r="AE40" i="5"/>
  <c r="AD40" i="5"/>
  <c r="AY40" i="5" s="1"/>
  <c r="AC40" i="5"/>
  <c r="AC43" i="5" s="1"/>
  <c r="AB40" i="5"/>
  <c r="AB43" i="5" s="1"/>
  <c r="AA40" i="5"/>
  <c r="Z40" i="5"/>
  <c r="Y40" i="5"/>
  <c r="Y43" i="5" s="1"/>
  <c r="X40" i="5"/>
  <c r="AW40" i="5" s="1"/>
  <c r="W40" i="5"/>
  <c r="V40" i="5"/>
  <c r="U40" i="5"/>
  <c r="T40" i="5"/>
  <c r="T43" i="5" s="1"/>
  <c r="S40" i="5"/>
  <c r="R40" i="5"/>
  <c r="AU40" i="5" s="1"/>
  <c r="AU43" i="5" s="1"/>
  <c r="Q40" i="5"/>
  <c r="Q43" i="5" s="1"/>
  <c r="P40" i="5"/>
  <c r="P43" i="5" s="1"/>
  <c r="O40" i="5"/>
  <c r="N40" i="5"/>
  <c r="M40" i="5"/>
  <c r="M43" i="5" s="1"/>
  <c r="L40" i="5"/>
  <c r="AS40" i="5" s="1"/>
  <c r="K40" i="5"/>
  <c r="J40" i="5"/>
  <c r="I40" i="5"/>
  <c r="H40" i="5"/>
  <c r="H43" i="5" s="1"/>
  <c r="G40" i="5"/>
  <c r="F40" i="5"/>
  <c r="AQ40" i="5" s="1"/>
  <c r="B37" i="5"/>
  <c r="BF35" i="5"/>
  <c r="BB35" i="5"/>
  <c r="BA35" i="5"/>
  <c r="AZ35" i="5"/>
  <c r="AY35" i="5"/>
  <c r="AX35" i="5"/>
  <c r="AW35" i="5"/>
  <c r="AV35" i="5"/>
  <c r="AU35" i="5"/>
  <c r="BE35" i="5" s="1"/>
  <c r="AT35" i="5"/>
  <c r="AS35" i="5"/>
  <c r="AR35" i="5"/>
  <c r="AQ35" i="5"/>
  <c r="BD35" i="5" s="1"/>
  <c r="B31" i="5"/>
  <c r="BB29" i="5"/>
  <c r="BA29" i="5"/>
  <c r="AZ29" i="5"/>
  <c r="AY29" i="5"/>
  <c r="BF29" i="5" s="1"/>
  <c r="AX29" i="5"/>
  <c r="AW29" i="5"/>
  <c r="AV29" i="5"/>
  <c r="AU29" i="5"/>
  <c r="BE29" i="5" s="1"/>
  <c r="AT29" i="5"/>
  <c r="AS29" i="5"/>
  <c r="AR29" i="5"/>
  <c r="AQ29" i="5"/>
  <c r="BD29" i="5" s="1"/>
  <c r="AN24" i="5"/>
  <c r="AM24" i="5"/>
  <c r="AJ24" i="5"/>
  <c r="AI24" i="5"/>
  <c r="AF24" i="5"/>
  <c r="AE24" i="5"/>
  <c r="AB24" i="5"/>
  <c r="AA24" i="5"/>
  <c r="X24" i="5"/>
  <c r="W24" i="5"/>
  <c r="T24" i="5"/>
  <c r="S24" i="5"/>
  <c r="P24" i="5"/>
  <c r="O24" i="5"/>
  <c r="L24" i="5"/>
  <c r="K24" i="5"/>
  <c r="H24" i="5"/>
  <c r="G24" i="5"/>
  <c r="B24" i="5"/>
  <c r="BE22" i="5"/>
  <c r="BB22" i="5"/>
  <c r="BA22" i="5"/>
  <c r="AZ22" i="5"/>
  <c r="AX22" i="5"/>
  <c r="AW22" i="5"/>
  <c r="AV22" i="5"/>
  <c r="AS22" i="5"/>
  <c r="AR22" i="5"/>
  <c r="AD22" i="5"/>
  <c r="AY22" i="5" s="1"/>
  <c r="R22" i="5"/>
  <c r="AU22" i="5" s="1"/>
  <c r="F22" i="5"/>
  <c r="AQ22" i="5" s="1"/>
  <c r="AO21" i="5"/>
  <c r="AN21" i="5"/>
  <c r="AM21" i="5"/>
  <c r="AL21" i="5"/>
  <c r="AL24" i="5" s="1"/>
  <c r="AK21" i="5"/>
  <c r="AK24" i="5" s="1"/>
  <c r="AJ21" i="5"/>
  <c r="AI21" i="5"/>
  <c r="AH21" i="5"/>
  <c r="AH24" i="5" s="1"/>
  <c r="AG21" i="5"/>
  <c r="AF21" i="5"/>
  <c r="AE21" i="5"/>
  <c r="AD21" i="5"/>
  <c r="AD24" i="5" s="1"/>
  <c r="AY24" i="5" s="1"/>
  <c r="AC21" i="5"/>
  <c r="AB21" i="5"/>
  <c r="AA21" i="5"/>
  <c r="Z21" i="5"/>
  <c r="Z24" i="5" s="1"/>
  <c r="Y21" i="5"/>
  <c r="Y24" i="5" s="1"/>
  <c r="X21" i="5"/>
  <c r="W21" i="5"/>
  <c r="V21" i="5"/>
  <c r="V24" i="5" s="1"/>
  <c r="U21" i="5"/>
  <c r="T21" i="5"/>
  <c r="S21" i="5"/>
  <c r="R21" i="5"/>
  <c r="R24" i="5" s="1"/>
  <c r="Q21" i="5"/>
  <c r="P21" i="5"/>
  <c r="O21" i="5"/>
  <c r="N21" i="5"/>
  <c r="N24" i="5" s="1"/>
  <c r="M21" i="5"/>
  <c r="M24" i="5" s="1"/>
  <c r="L21" i="5"/>
  <c r="K21" i="5"/>
  <c r="J21" i="5"/>
  <c r="J24" i="5" s="1"/>
  <c r="I21" i="5"/>
  <c r="H21" i="5"/>
  <c r="G21" i="5"/>
  <c r="F21" i="5"/>
  <c r="AO18" i="5"/>
  <c r="AN18" i="5"/>
  <c r="AK18" i="5"/>
  <c r="AJ18" i="5"/>
  <c r="AG18" i="5"/>
  <c r="AF18" i="5"/>
  <c r="AC18" i="5"/>
  <c r="AB18" i="5"/>
  <c r="Y18" i="5"/>
  <c r="X18" i="5"/>
  <c r="U18" i="5"/>
  <c r="T18" i="5"/>
  <c r="Q18" i="5"/>
  <c r="P18" i="5"/>
  <c r="M18" i="5"/>
  <c r="L18" i="5"/>
  <c r="I18" i="5"/>
  <c r="H18" i="5"/>
  <c r="B18" i="5"/>
  <c r="BE16" i="5"/>
  <c r="BD16" i="5"/>
  <c r="BB16" i="5"/>
  <c r="BA16" i="5"/>
  <c r="BF16" i="5" s="1"/>
  <c r="AZ16" i="5"/>
  <c r="AY16" i="5"/>
  <c r="AV15" i="5"/>
  <c r="AV18" i="5" s="1"/>
  <c r="AO15" i="5"/>
  <c r="AN15" i="5"/>
  <c r="AM15" i="5"/>
  <c r="AL15" i="5"/>
  <c r="AL18" i="5" s="1"/>
  <c r="BA18" i="5" s="1"/>
  <c r="AK15" i="5"/>
  <c r="AJ15" i="5"/>
  <c r="BA15" i="5" s="1"/>
  <c r="AI15" i="5"/>
  <c r="AH15" i="5"/>
  <c r="AH18" i="5" s="1"/>
  <c r="AG15" i="5"/>
  <c r="AF15" i="5"/>
  <c r="AE15" i="5"/>
  <c r="AE18" i="5" s="1"/>
  <c r="AD15" i="5"/>
  <c r="AC15" i="5"/>
  <c r="AB15" i="5"/>
  <c r="AA15" i="5"/>
  <c r="Z15" i="5"/>
  <c r="Z18" i="5" s="1"/>
  <c r="Y15" i="5"/>
  <c r="X15" i="5"/>
  <c r="AW15" i="5" s="1"/>
  <c r="AW18" i="5" s="1"/>
  <c r="W15" i="5"/>
  <c r="W18" i="5" s="1"/>
  <c r="V15" i="5"/>
  <c r="V18" i="5" s="1"/>
  <c r="U15" i="5"/>
  <c r="T15" i="5"/>
  <c r="S15" i="5"/>
  <c r="S18" i="5" s="1"/>
  <c r="R15" i="5"/>
  <c r="Q15" i="5"/>
  <c r="P15" i="5"/>
  <c r="O15" i="5"/>
  <c r="N15" i="5"/>
  <c r="N18" i="5" s="1"/>
  <c r="M15" i="5"/>
  <c r="L15" i="5"/>
  <c r="AS15" i="5" s="1"/>
  <c r="AS18" i="5" s="1"/>
  <c r="K15" i="5"/>
  <c r="J15" i="5"/>
  <c r="J18" i="5" s="1"/>
  <c r="I15" i="5"/>
  <c r="H15" i="5"/>
  <c r="G15" i="5"/>
  <c r="G18" i="5" s="1"/>
  <c r="F15" i="5"/>
  <c r="B8" i="5"/>
  <c r="B12" i="5" s="1"/>
  <c r="F4" i="5"/>
  <c r="B4" i="5"/>
  <c r="B51" i="5" s="1"/>
  <c r="AS52" i="4"/>
  <c r="X52" i="4"/>
  <c r="T52" i="4"/>
  <c r="P52" i="4"/>
  <c r="L52" i="4"/>
  <c r="H52" i="4"/>
  <c r="B52" i="4"/>
  <c r="BB50" i="4"/>
  <c r="BA50" i="4"/>
  <c r="BF50" i="4" s="1"/>
  <c r="AZ50" i="4"/>
  <c r="AY50" i="4"/>
  <c r="AX50" i="4"/>
  <c r="AW50" i="4"/>
  <c r="AV50" i="4"/>
  <c r="AU50" i="4"/>
  <c r="AT50" i="4"/>
  <c r="AS50" i="4"/>
  <c r="AR50" i="4"/>
  <c r="AQ50" i="4"/>
  <c r="Y49" i="4"/>
  <c r="Y52" i="4" s="1"/>
  <c r="X49" i="4"/>
  <c r="W49" i="4"/>
  <c r="W52" i="4" s="1"/>
  <c r="V49" i="4"/>
  <c r="V52" i="4" s="1"/>
  <c r="U49" i="4"/>
  <c r="U52" i="4" s="1"/>
  <c r="T49" i="4"/>
  <c r="S49" i="4"/>
  <c r="S52" i="4" s="1"/>
  <c r="R49" i="4"/>
  <c r="R52" i="4" s="1"/>
  <c r="Q49" i="4"/>
  <c r="Q52" i="4" s="1"/>
  <c r="P49" i="4"/>
  <c r="O49" i="4"/>
  <c r="O52" i="4" s="1"/>
  <c r="N49" i="4"/>
  <c r="N52" i="4" s="1"/>
  <c r="M49" i="4"/>
  <c r="M52" i="4" s="1"/>
  <c r="L49" i="4"/>
  <c r="AS49" i="4" s="1"/>
  <c r="K49" i="4"/>
  <c r="K52" i="4" s="1"/>
  <c r="J49" i="4"/>
  <c r="J52" i="4" s="1"/>
  <c r="I49" i="4"/>
  <c r="I52" i="4" s="1"/>
  <c r="H49" i="4"/>
  <c r="G49" i="4"/>
  <c r="G52" i="4" s="1"/>
  <c r="F49" i="4"/>
  <c r="F52" i="4" s="1"/>
  <c r="BB48" i="4"/>
  <c r="BA48" i="4"/>
  <c r="AZ48" i="4"/>
  <c r="AY48" i="4"/>
  <c r="AX48" i="4"/>
  <c r="AW48" i="4"/>
  <c r="AV48" i="4"/>
  <c r="AU48" i="4"/>
  <c r="AT48" i="4"/>
  <c r="AS48" i="4"/>
  <c r="AR48" i="4"/>
  <c r="AQ48" i="4"/>
  <c r="AN45" i="4"/>
  <c r="AJ45" i="4"/>
  <c r="BA45" i="4" s="1"/>
  <c r="X45" i="4"/>
  <c r="T45" i="4"/>
  <c r="H45" i="4"/>
  <c r="B45" i="4"/>
  <c r="AW43" i="4"/>
  <c r="AS43" i="4"/>
  <c r="AO43" i="4"/>
  <c r="AN43" i="4"/>
  <c r="AM43" i="4"/>
  <c r="AM45" i="4" s="1"/>
  <c r="AL43" i="4"/>
  <c r="AK43" i="4"/>
  <c r="AK45" i="4" s="1"/>
  <c r="AJ43" i="4"/>
  <c r="BA43" i="4" s="1"/>
  <c r="AI43" i="4"/>
  <c r="AH43" i="4"/>
  <c r="AH45" i="4" s="1"/>
  <c r="AG43" i="4"/>
  <c r="AZ43" i="4" s="1"/>
  <c r="AF43" i="4"/>
  <c r="AF45" i="4" s="1"/>
  <c r="AE43" i="4"/>
  <c r="AE45" i="4" s="1"/>
  <c r="AD43" i="4"/>
  <c r="AD45" i="4" s="1"/>
  <c r="AC43" i="4"/>
  <c r="AB43" i="4"/>
  <c r="AB45" i="4" s="1"/>
  <c r="AA43" i="4"/>
  <c r="AA45" i="4" s="1"/>
  <c r="Z43" i="4"/>
  <c r="Y43" i="4"/>
  <c r="Y45" i="4" s="1"/>
  <c r="X43" i="4"/>
  <c r="W43" i="4"/>
  <c r="V43" i="4"/>
  <c r="V45" i="4" s="1"/>
  <c r="U43" i="4"/>
  <c r="AV43" i="4" s="1"/>
  <c r="T43" i="4"/>
  <c r="S43" i="4"/>
  <c r="S45" i="4" s="1"/>
  <c r="R43" i="4"/>
  <c r="R45" i="4" s="1"/>
  <c r="Q43" i="4"/>
  <c r="P43" i="4"/>
  <c r="P45" i="4" s="1"/>
  <c r="O43" i="4"/>
  <c r="O45" i="4" s="1"/>
  <c r="N43" i="4"/>
  <c r="M43" i="4"/>
  <c r="M45" i="4" s="1"/>
  <c r="L43" i="4"/>
  <c r="L45" i="4" s="1"/>
  <c r="K43" i="4"/>
  <c r="J43" i="4"/>
  <c r="J45" i="4" s="1"/>
  <c r="I43" i="4"/>
  <c r="AR43" i="4" s="1"/>
  <c r="H43" i="4"/>
  <c r="G43" i="4"/>
  <c r="G45" i="4" s="1"/>
  <c r="F43" i="4"/>
  <c r="F45" i="4" s="1"/>
  <c r="AV42" i="4"/>
  <c r="AV45" i="4" s="1"/>
  <c r="AO42" i="4"/>
  <c r="BB42" i="4" s="1"/>
  <c r="AL42" i="4"/>
  <c r="AL45" i="4" s="1"/>
  <c r="AI42" i="4"/>
  <c r="AF42" i="4"/>
  <c r="AY42" i="4" s="1"/>
  <c r="AC42" i="4"/>
  <c r="AX42" i="4" s="1"/>
  <c r="Z42" i="4"/>
  <c r="Z45" i="4" s="1"/>
  <c r="W42" i="4"/>
  <c r="W45" i="4" s="1"/>
  <c r="T42" i="4"/>
  <c r="AU42" i="4" s="1"/>
  <c r="Q42" i="4"/>
  <c r="AT42" i="4" s="1"/>
  <c r="N42" i="4"/>
  <c r="N45" i="4" s="1"/>
  <c r="K42" i="4"/>
  <c r="H42" i="4"/>
  <c r="AQ42" i="4" s="1"/>
  <c r="B39" i="4"/>
  <c r="BB37" i="4"/>
  <c r="BA37" i="4"/>
  <c r="AZ37" i="4"/>
  <c r="AY37" i="4"/>
  <c r="BF37" i="4" s="1"/>
  <c r="AX37" i="4"/>
  <c r="AW37" i="4"/>
  <c r="AV37" i="4"/>
  <c r="AU37" i="4"/>
  <c r="BE37" i="4" s="1"/>
  <c r="AT37" i="4"/>
  <c r="AS37" i="4"/>
  <c r="AR37" i="4"/>
  <c r="AQ37" i="4"/>
  <c r="BD37" i="4" s="1"/>
  <c r="B33" i="4"/>
  <c r="BB31" i="4"/>
  <c r="BA31" i="4"/>
  <c r="BF31" i="4" s="1"/>
  <c r="AZ31" i="4"/>
  <c r="AY31" i="4"/>
  <c r="AX31" i="4"/>
  <c r="AW31" i="4"/>
  <c r="AV31" i="4"/>
  <c r="AU31" i="4"/>
  <c r="AT31" i="4"/>
  <c r="AS31" i="4"/>
  <c r="AR31" i="4"/>
  <c r="AQ31" i="4"/>
  <c r="B26" i="4"/>
  <c r="BB24" i="4"/>
  <c r="BA24" i="4"/>
  <c r="AZ24" i="4"/>
  <c r="AY24" i="4"/>
  <c r="AX24" i="4"/>
  <c r="AW24" i="4"/>
  <c r="AV24" i="4"/>
  <c r="AU24" i="4"/>
  <c r="AT24" i="4"/>
  <c r="AS24" i="4"/>
  <c r="AR24" i="4"/>
  <c r="AQ24" i="4"/>
  <c r="BF23" i="4"/>
  <c r="BE23" i="4"/>
  <c r="BD23" i="4"/>
  <c r="BF22" i="4"/>
  <c r="BE22" i="4"/>
  <c r="BD22" i="4"/>
  <c r="AO18" i="4"/>
  <c r="AK18" i="4"/>
  <c r="AG18" i="4"/>
  <c r="AC18" i="4"/>
  <c r="Y18" i="4"/>
  <c r="U18" i="4"/>
  <c r="Q18" i="4"/>
  <c r="P18" i="4"/>
  <c r="O18" i="4"/>
  <c r="N18" i="4"/>
  <c r="M18" i="4"/>
  <c r="L18" i="4"/>
  <c r="K18" i="4"/>
  <c r="J18" i="4"/>
  <c r="I18" i="4"/>
  <c r="H18" i="4"/>
  <c r="G18" i="4"/>
  <c r="F18" i="4"/>
  <c r="B18" i="4"/>
  <c r="BB16" i="4"/>
  <c r="BA16" i="4"/>
  <c r="AZ16" i="4"/>
  <c r="AY16" i="4"/>
  <c r="AX16" i="4"/>
  <c r="AW16" i="4"/>
  <c r="AV16" i="4"/>
  <c r="AU16" i="4"/>
  <c r="AT16" i="4"/>
  <c r="AT18" i="4" s="1"/>
  <c r="AS16" i="4"/>
  <c r="AR16" i="4"/>
  <c r="AQ16" i="4"/>
  <c r="AT15" i="4"/>
  <c r="AS15" i="4"/>
  <c r="AS18" i="4" s="1"/>
  <c r="AR15" i="4"/>
  <c r="AR18" i="4" s="1"/>
  <c r="AQ15" i="4"/>
  <c r="AO15" i="4"/>
  <c r="AN15" i="4"/>
  <c r="AN18" i="4" s="1"/>
  <c r="AM15" i="4"/>
  <c r="AM18" i="4" s="1"/>
  <c r="AL15" i="4"/>
  <c r="AL18" i="4" s="1"/>
  <c r="AK15" i="4"/>
  <c r="AJ15" i="4"/>
  <c r="AI15" i="4"/>
  <c r="AI18" i="4" s="1"/>
  <c r="AH15" i="4"/>
  <c r="AH18" i="4" s="1"/>
  <c r="AG15" i="4"/>
  <c r="AZ15" i="4" s="1"/>
  <c r="AF15" i="4"/>
  <c r="AF18" i="4" s="1"/>
  <c r="AE15" i="4"/>
  <c r="AE18" i="4" s="1"/>
  <c r="AD15" i="4"/>
  <c r="AC15" i="4"/>
  <c r="AB15" i="4"/>
  <c r="AB18" i="4" s="1"/>
  <c r="AA15" i="4"/>
  <c r="AA18" i="4" s="1"/>
  <c r="Z15" i="4"/>
  <c r="Z18" i="4" s="1"/>
  <c r="Y15" i="4"/>
  <c r="X15" i="4"/>
  <c r="W15" i="4"/>
  <c r="W18" i="4" s="1"/>
  <c r="V15" i="4"/>
  <c r="V18" i="4" s="1"/>
  <c r="U15" i="4"/>
  <c r="AV15" i="4" s="1"/>
  <c r="AV18" i="4" s="1"/>
  <c r="T15" i="4"/>
  <c r="T18" i="4" s="1"/>
  <c r="S15" i="4"/>
  <c r="S18" i="4" s="1"/>
  <c r="R15" i="4"/>
  <c r="BB11" i="4"/>
  <c r="B8" i="4"/>
  <c r="B12" i="4" s="1"/>
  <c r="F4" i="4"/>
  <c r="B4" i="4"/>
  <c r="B54" i="4" s="1"/>
  <c r="AO50" i="3"/>
  <c r="AN50" i="3"/>
  <c r="AM50" i="3"/>
  <c r="AL50" i="3"/>
  <c r="AK50" i="3"/>
  <c r="AJ50" i="3"/>
  <c r="AI50" i="3"/>
  <c r="AH50" i="3"/>
  <c r="AG50" i="3"/>
  <c r="AF50" i="3"/>
  <c r="AE50" i="3"/>
  <c r="AD50" i="3"/>
  <c r="AC50" i="3"/>
  <c r="AB50" i="3"/>
  <c r="AA50" i="3"/>
  <c r="Z50" i="3"/>
  <c r="Y50" i="3"/>
  <c r="X50" i="3"/>
  <c r="W50" i="3"/>
  <c r="V50" i="3"/>
  <c r="U50" i="3"/>
  <c r="T50" i="3"/>
  <c r="S50" i="3"/>
  <c r="R50" i="3"/>
  <c r="Q50" i="3"/>
  <c r="P50" i="3"/>
  <c r="O50" i="3"/>
  <c r="N50" i="3"/>
  <c r="M50" i="3"/>
  <c r="L50" i="3"/>
  <c r="K50" i="3"/>
  <c r="J50" i="3"/>
  <c r="I50" i="3"/>
  <c r="H50" i="3"/>
  <c r="G50" i="3"/>
  <c r="F50" i="3"/>
  <c r="B50" i="3"/>
  <c r="BB48" i="3"/>
  <c r="BA48" i="3"/>
  <c r="AZ48" i="3"/>
  <c r="AY48" i="3"/>
  <c r="BF48" i="3" s="1"/>
  <c r="AX48" i="3"/>
  <c r="AW48" i="3"/>
  <c r="AV48" i="3"/>
  <c r="AU48" i="3"/>
  <c r="BE48" i="3" s="1"/>
  <c r="AT48" i="3"/>
  <c r="AS48" i="3"/>
  <c r="AR48" i="3"/>
  <c r="AQ48" i="3"/>
  <c r="BD48" i="3" s="1"/>
  <c r="BB47" i="3"/>
  <c r="BB50" i="3" s="1"/>
  <c r="BA47" i="3"/>
  <c r="BA50" i="3" s="1"/>
  <c r="AZ47" i="3"/>
  <c r="BF47" i="3" s="1"/>
  <c r="AY47" i="3"/>
  <c r="AX47" i="3"/>
  <c r="AX50" i="3" s="1"/>
  <c r="AW47" i="3"/>
  <c r="AW50" i="3" s="1"/>
  <c r="AV47" i="3"/>
  <c r="BE47" i="3" s="1"/>
  <c r="AU47" i="3"/>
  <c r="AT47" i="3"/>
  <c r="AT50" i="3" s="1"/>
  <c r="AS47" i="3"/>
  <c r="AS50" i="3" s="1"/>
  <c r="AR47" i="3"/>
  <c r="AR50" i="3" s="1"/>
  <c r="AQ47" i="3"/>
  <c r="BD47" i="3" s="1"/>
  <c r="AF44" i="3"/>
  <c r="P44" i="3"/>
  <c r="B44" i="3"/>
  <c r="AO42" i="3"/>
  <c r="AN42" i="3"/>
  <c r="AN44" i="3" s="1"/>
  <c r="AM42" i="3"/>
  <c r="AL42" i="3"/>
  <c r="AK42" i="3"/>
  <c r="AJ42" i="3"/>
  <c r="BA42" i="3" s="1"/>
  <c r="AI42" i="3"/>
  <c r="AH42" i="3"/>
  <c r="AG42" i="3"/>
  <c r="AZ42" i="3" s="1"/>
  <c r="AF42" i="3"/>
  <c r="AE42" i="3"/>
  <c r="AD42" i="3"/>
  <c r="AC42" i="3"/>
  <c r="AB42" i="3"/>
  <c r="AB44" i="3" s="1"/>
  <c r="AA42" i="3"/>
  <c r="Z42" i="3"/>
  <c r="Y42" i="3"/>
  <c r="X42" i="3"/>
  <c r="X44" i="3" s="1"/>
  <c r="W42" i="3"/>
  <c r="V42" i="3"/>
  <c r="U42" i="3"/>
  <c r="AV42" i="3" s="1"/>
  <c r="T42" i="3"/>
  <c r="T44" i="3" s="1"/>
  <c r="S42" i="3"/>
  <c r="R42" i="3"/>
  <c r="Q42" i="3"/>
  <c r="P42" i="3"/>
  <c r="O42" i="3"/>
  <c r="N42" i="3"/>
  <c r="M42" i="3"/>
  <c r="L42" i="3"/>
  <c r="L44" i="3" s="1"/>
  <c r="K42" i="3"/>
  <c r="J42" i="3"/>
  <c r="I42" i="3"/>
  <c r="AR42" i="3" s="1"/>
  <c r="H42" i="3"/>
  <c r="H44" i="3" s="1"/>
  <c r="G42" i="3"/>
  <c r="F42" i="3"/>
  <c r="AZ41" i="3"/>
  <c r="AR41" i="3"/>
  <c r="AO41" i="3"/>
  <c r="AO44" i="3" s="1"/>
  <c r="AN41" i="3"/>
  <c r="AM41" i="3"/>
  <c r="AL41" i="3"/>
  <c r="AL44" i="3" s="1"/>
  <c r="AK41" i="3"/>
  <c r="AK44" i="3" s="1"/>
  <c r="AJ41" i="3"/>
  <c r="BA41" i="3" s="1"/>
  <c r="AI41" i="3"/>
  <c r="AI44" i="3" s="1"/>
  <c r="AH41" i="3"/>
  <c r="AH44" i="3" s="1"/>
  <c r="AG41" i="3"/>
  <c r="AG44" i="3" s="1"/>
  <c r="AF41" i="3"/>
  <c r="AE41" i="3"/>
  <c r="AE44" i="3" s="1"/>
  <c r="AD41" i="3"/>
  <c r="AY41" i="3" s="1"/>
  <c r="AC41" i="3"/>
  <c r="AC44" i="3" s="1"/>
  <c r="AB41" i="3"/>
  <c r="AA41" i="3"/>
  <c r="Z41" i="3"/>
  <c r="Z44" i="3" s="1"/>
  <c r="Y41" i="3"/>
  <c r="Y44" i="3" s="1"/>
  <c r="X41" i="3"/>
  <c r="AW41" i="3" s="1"/>
  <c r="W41" i="3"/>
  <c r="W44" i="3" s="1"/>
  <c r="V41" i="3"/>
  <c r="V44" i="3" s="1"/>
  <c r="U41" i="3"/>
  <c r="U44" i="3" s="1"/>
  <c r="T41" i="3"/>
  <c r="S41" i="3"/>
  <c r="S44" i="3" s="1"/>
  <c r="R41" i="3"/>
  <c r="AU41" i="3" s="1"/>
  <c r="Q41" i="3"/>
  <c r="Q44" i="3" s="1"/>
  <c r="P41" i="3"/>
  <c r="O41" i="3"/>
  <c r="N41" i="3"/>
  <c r="N44" i="3" s="1"/>
  <c r="M41" i="3"/>
  <c r="M44" i="3" s="1"/>
  <c r="L41" i="3"/>
  <c r="AS41" i="3" s="1"/>
  <c r="K41" i="3"/>
  <c r="K44" i="3" s="1"/>
  <c r="J41" i="3"/>
  <c r="J44" i="3" s="1"/>
  <c r="I41" i="3"/>
  <c r="I44" i="3" s="1"/>
  <c r="H41" i="3"/>
  <c r="G41" i="3"/>
  <c r="G44" i="3" s="1"/>
  <c r="F41" i="3"/>
  <c r="AQ41" i="3" s="1"/>
  <c r="B38" i="3"/>
  <c r="BB36" i="3"/>
  <c r="BA36" i="3"/>
  <c r="AZ36" i="3"/>
  <c r="AY36" i="3"/>
  <c r="BF36" i="3" s="1"/>
  <c r="AX36" i="3"/>
  <c r="AW36" i="3"/>
  <c r="AV36" i="3"/>
  <c r="AU36" i="3"/>
  <c r="BE36" i="3" s="1"/>
  <c r="AT36" i="3"/>
  <c r="AS36" i="3"/>
  <c r="AR36" i="3"/>
  <c r="AQ36" i="3"/>
  <c r="BD36" i="3" s="1"/>
  <c r="B32" i="3"/>
  <c r="BF30" i="3"/>
  <c r="BB30" i="3"/>
  <c r="BA30" i="3"/>
  <c r="AZ30" i="3"/>
  <c r="AY30" i="3"/>
  <c r="AX30" i="3"/>
  <c r="AW30" i="3"/>
  <c r="AV30" i="3"/>
  <c r="AU30" i="3"/>
  <c r="BE30" i="3" s="1"/>
  <c r="AT30" i="3"/>
  <c r="AS30" i="3"/>
  <c r="AR30" i="3"/>
  <c r="AQ30" i="3"/>
  <c r="BD30" i="3" s="1"/>
  <c r="B25" i="3"/>
  <c r="BB23" i="3"/>
  <c r="BA23" i="3"/>
  <c r="AZ23" i="3"/>
  <c r="AY23" i="3"/>
  <c r="BF23" i="3" s="1"/>
  <c r="AX23" i="3"/>
  <c r="AW23" i="3"/>
  <c r="AV23" i="3"/>
  <c r="AU23" i="3"/>
  <c r="AT23" i="3"/>
  <c r="AS23" i="3"/>
  <c r="AR23" i="3"/>
  <c r="AQ23" i="3"/>
  <c r="BD23" i="3" s="1"/>
  <c r="AO19" i="3"/>
  <c r="AK19" i="3"/>
  <c r="AG19" i="3"/>
  <c r="AC19" i="3"/>
  <c r="Y19" i="3"/>
  <c r="U19" i="3"/>
  <c r="Q19" i="3"/>
  <c r="M19" i="3"/>
  <c r="I19" i="3"/>
  <c r="B19" i="3"/>
  <c r="BB17" i="3"/>
  <c r="BA17" i="3"/>
  <c r="BF17" i="3" s="1"/>
  <c r="AZ17" i="3"/>
  <c r="AY17" i="3"/>
  <c r="AX17" i="3"/>
  <c r="AW17" i="3"/>
  <c r="AV17" i="3"/>
  <c r="AU17" i="3"/>
  <c r="BE17" i="3" s="1"/>
  <c r="AT17" i="3"/>
  <c r="AS17" i="3"/>
  <c r="AR17" i="3"/>
  <c r="AQ17" i="3"/>
  <c r="BD17" i="3" s="1"/>
  <c r="AW16" i="3"/>
  <c r="AW19" i="3" s="1"/>
  <c r="AS16" i="3"/>
  <c r="AS19" i="3" s="1"/>
  <c r="AO16" i="3"/>
  <c r="AN16" i="3"/>
  <c r="AN19" i="3" s="1"/>
  <c r="AM16" i="3"/>
  <c r="AM19" i="3" s="1"/>
  <c r="AL16" i="3"/>
  <c r="AL19" i="3" s="1"/>
  <c r="AK16" i="3"/>
  <c r="AJ16" i="3"/>
  <c r="AJ19" i="3" s="1"/>
  <c r="AI16" i="3"/>
  <c r="AZ16" i="3" s="1"/>
  <c r="AZ19" i="3" s="1"/>
  <c r="AH16" i="3"/>
  <c r="AH19" i="3" s="1"/>
  <c r="AG16" i="3"/>
  <c r="AF16" i="3"/>
  <c r="AF19" i="3" s="1"/>
  <c r="AE16" i="3"/>
  <c r="AE19" i="3" s="1"/>
  <c r="AD16" i="3"/>
  <c r="AY16" i="3" s="1"/>
  <c r="AY19" i="3" s="1"/>
  <c r="AC16" i="3"/>
  <c r="AB16" i="3"/>
  <c r="AB19" i="3" s="1"/>
  <c r="AA16" i="3"/>
  <c r="AA19" i="3" s="1"/>
  <c r="Z16" i="3"/>
  <c r="Z19" i="3" s="1"/>
  <c r="Y16" i="3"/>
  <c r="X16" i="3"/>
  <c r="X19" i="3" s="1"/>
  <c r="W16" i="3"/>
  <c r="AV16" i="3" s="1"/>
  <c r="AV19" i="3" s="1"/>
  <c r="V16" i="3"/>
  <c r="V19" i="3" s="1"/>
  <c r="U16" i="3"/>
  <c r="T16" i="3"/>
  <c r="T19" i="3" s="1"/>
  <c r="S16" i="3"/>
  <c r="S19" i="3" s="1"/>
  <c r="R16" i="3"/>
  <c r="AU16" i="3" s="1"/>
  <c r="Q16" i="3"/>
  <c r="P16" i="3"/>
  <c r="P19" i="3" s="1"/>
  <c r="O16" i="3"/>
  <c r="O19" i="3" s="1"/>
  <c r="N16" i="3"/>
  <c r="N19" i="3" s="1"/>
  <c r="M16" i="3"/>
  <c r="L16" i="3"/>
  <c r="L19" i="3" s="1"/>
  <c r="K16" i="3"/>
  <c r="AR16" i="3" s="1"/>
  <c r="AR19" i="3" s="1"/>
  <c r="J16" i="3"/>
  <c r="J19" i="3" s="1"/>
  <c r="I16" i="3"/>
  <c r="H16" i="3"/>
  <c r="H19" i="3" s="1"/>
  <c r="G16" i="3"/>
  <c r="G19" i="3" s="1"/>
  <c r="F16" i="3"/>
  <c r="AQ16" i="3" s="1"/>
  <c r="B13" i="3"/>
  <c r="AO11" i="3"/>
  <c r="AN11" i="3"/>
  <c r="AM11" i="3"/>
  <c r="AL11" i="3"/>
  <c r="AK11" i="3"/>
  <c r="AJ11" i="3"/>
  <c r="AI11" i="3"/>
  <c r="AH11" i="3"/>
  <c r="AG11" i="3"/>
  <c r="AF11" i="3"/>
  <c r="AE11" i="3"/>
  <c r="AD11" i="3"/>
  <c r="AC11" i="3"/>
  <c r="AB11" i="3"/>
  <c r="AA11" i="3"/>
  <c r="Z11" i="3"/>
  <c r="Y11" i="3"/>
  <c r="X11" i="3"/>
  <c r="W11" i="3"/>
  <c r="V11" i="3"/>
  <c r="U11" i="3"/>
  <c r="T11" i="3"/>
  <c r="S11" i="3"/>
  <c r="R11" i="3"/>
  <c r="Q11" i="3"/>
  <c r="P11" i="3"/>
  <c r="O11" i="3"/>
  <c r="N11" i="3"/>
  <c r="M11" i="3"/>
  <c r="L11" i="3"/>
  <c r="K11" i="3"/>
  <c r="J11" i="3"/>
  <c r="I11" i="3"/>
  <c r="H11" i="3"/>
  <c r="G11" i="3"/>
  <c r="F11" i="3"/>
  <c r="F4" i="3"/>
  <c r="B4" i="3"/>
  <c r="B52" i="3" s="1"/>
  <c r="AM108" i="12"/>
  <c r="AL108" i="12"/>
  <c r="AK108" i="12"/>
  <c r="AJ108" i="12"/>
  <c r="AI108" i="12"/>
  <c r="AH108" i="12"/>
  <c r="AG108" i="12"/>
  <c r="AF108" i="12"/>
  <c r="AE108" i="12"/>
  <c r="AD108" i="12"/>
  <c r="AC108" i="12"/>
  <c r="AB108" i="12"/>
  <c r="AA108" i="12"/>
  <c r="Z108" i="12"/>
  <c r="Y108" i="12"/>
  <c r="X108" i="12"/>
  <c r="W108" i="12"/>
  <c r="V108" i="12"/>
  <c r="U108" i="12"/>
  <c r="T108" i="12"/>
  <c r="S108" i="12"/>
  <c r="R108" i="12"/>
  <c r="Q108" i="12"/>
  <c r="P108" i="12"/>
  <c r="O108" i="12"/>
  <c r="N108" i="12"/>
  <c r="M108" i="12"/>
  <c r="L108" i="12"/>
  <c r="K108" i="12"/>
  <c r="J108" i="12"/>
  <c r="I108" i="12"/>
  <c r="H108" i="12"/>
  <c r="G108" i="12"/>
  <c r="F108" i="12"/>
  <c r="E108" i="12"/>
  <c r="D108" i="12"/>
  <c r="D102" i="12"/>
  <c r="AM64" i="12"/>
  <c r="AL64" i="12"/>
  <c r="AK64" i="12"/>
  <c r="AJ64" i="12"/>
  <c r="AI64" i="12"/>
  <c r="AH64" i="12"/>
  <c r="AG64" i="12"/>
  <c r="AF64" i="12"/>
  <c r="AE64" i="12"/>
  <c r="AD64" i="12"/>
  <c r="AC64" i="12"/>
  <c r="AB64" i="12"/>
  <c r="AA64" i="12"/>
  <c r="Z64" i="12"/>
  <c r="Y64" i="12"/>
  <c r="X64" i="12"/>
  <c r="W64" i="12"/>
  <c r="V64" i="12"/>
  <c r="U64" i="12"/>
  <c r="T64" i="12"/>
  <c r="S64" i="12"/>
  <c r="R64" i="12"/>
  <c r="Q64" i="12"/>
  <c r="P64" i="12"/>
  <c r="O64" i="12"/>
  <c r="N64" i="12"/>
  <c r="M64" i="12"/>
  <c r="L64" i="12"/>
  <c r="K64" i="12"/>
  <c r="J64" i="12"/>
  <c r="I64" i="12"/>
  <c r="H64" i="12"/>
  <c r="G64" i="12"/>
  <c r="F64" i="12"/>
  <c r="E64" i="12"/>
  <c r="D64" i="12"/>
  <c r="E47" i="12"/>
  <c r="I9" i="2" s="1"/>
  <c r="D47" i="12"/>
  <c r="E46" i="12"/>
  <c r="F46" i="12" s="1"/>
  <c r="AM41" i="12"/>
  <c r="AL41" i="12"/>
  <c r="AK41" i="12"/>
  <c r="AJ41" i="12"/>
  <c r="AI41" i="12"/>
  <c r="AH41" i="12"/>
  <c r="AG41" i="12"/>
  <c r="AF41" i="12"/>
  <c r="AE41" i="12"/>
  <c r="AD41" i="12"/>
  <c r="AC41" i="12"/>
  <c r="AB41" i="12"/>
  <c r="AA41" i="12"/>
  <c r="Z41" i="12"/>
  <c r="Y41" i="12"/>
  <c r="X41" i="12"/>
  <c r="W41" i="12"/>
  <c r="V41" i="12"/>
  <c r="U41" i="12"/>
  <c r="T41" i="12"/>
  <c r="S41" i="12"/>
  <c r="R41" i="12"/>
  <c r="Q41" i="12"/>
  <c r="P41" i="12"/>
  <c r="O41" i="12"/>
  <c r="N41" i="12"/>
  <c r="M41" i="12"/>
  <c r="L41" i="12"/>
  <c r="K41" i="12"/>
  <c r="J41" i="12"/>
  <c r="I41" i="12"/>
  <c r="H41" i="12"/>
  <c r="G41" i="12"/>
  <c r="F41" i="12"/>
  <c r="E41" i="12"/>
  <c r="D41" i="12"/>
  <c r="AM36" i="12"/>
  <c r="AL36" i="12"/>
  <c r="AK36" i="12"/>
  <c r="AJ36" i="12"/>
  <c r="AI36" i="12"/>
  <c r="AH36" i="12"/>
  <c r="AG36" i="12"/>
  <c r="AF36" i="12"/>
  <c r="AE36" i="12"/>
  <c r="AD36" i="12"/>
  <c r="AC36" i="12"/>
  <c r="AB36" i="12"/>
  <c r="AA36" i="12"/>
  <c r="Z36" i="12"/>
  <c r="Y36" i="12"/>
  <c r="X36" i="12"/>
  <c r="W36" i="12"/>
  <c r="V36" i="12"/>
  <c r="U36" i="12"/>
  <c r="T36" i="12"/>
  <c r="S36" i="12"/>
  <c r="R36" i="12"/>
  <c r="Q36" i="12"/>
  <c r="P36" i="12"/>
  <c r="O36" i="12"/>
  <c r="N36" i="12"/>
  <c r="M36" i="12"/>
  <c r="L36" i="12"/>
  <c r="K36" i="12"/>
  <c r="J36" i="12"/>
  <c r="I36" i="12"/>
  <c r="H36" i="12"/>
  <c r="G36" i="12"/>
  <c r="F36" i="12"/>
  <c r="E36" i="12"/>
  <c r="D36" i="12"/>
  <c r="AM33" i="12"/>
  <c r="AL33" i="12"/>
  <c r="AK33" i="12"/>
  <c r="AJ33" i="12"/>
  <c r="AI33" i="12"/>
  <c r="AH33" i="12"/>
  <c r="AG33" i="12"/>
  <c r="AF33" i="12"/>
  <c r="AE33" i="12"/>
  <c r="AD33" i="12"/>
  <c r="AC33" i="12"/>
  <c r="AB33" i="12"/>
  <c r="AA33" i="12"/>
  <c r="Z33" i="12"/>
  <c r="Y33" i="12"/>
  <c r="X33" i="12"/>
  <c r="W33" i="12"/>
  <c r="V33" i="12"/>
  <c r="U33" i="12"/>
  <c r="T33" i="12"/>
  <c r="S33" i="12"/>
  <c r="R33" i="12"/>
  <c r="Q33" i="12"/>
  <c r="P33" i="12"/>
  <c r="O33" i="12"/>
  <c r="N33" i="12"/>
  <c r="M33" i="12"/>
  <c r="L33" i="12"/>
  <c r="K33" i="12"/>
  <c r="J33" i="12"/>
  <c r="I33" i="12"/>
  <c r="H33" i="12"/>
  <c r="G33" i="12"/>
  <c r="F33" i="12"/>
  <c r="E33" i="12"/>
  <c r="D33" i="12"/>
  <c r="AM29" i="12"/>
  <c r="AL29" i="12"/>
  <c r="AK29" i="12"/>
  <c r="AJ29" i="12"/>
  <c r="AI29" i="12"/>
  <c r="AH29" i="12"/>
  <c r="AG29" i="12"/>
  <c r="AF29" i="12"/>
  <c r="AE29" i="12"/>
  <c r="AD29" i="12"/>
  <c r="AC29" i="12"/>
  <c r="AB29" i="12"/>
  <c r="AA29" i="12"/>
  <c r="Z29" i="12"/>
  <c r="Y29" i="12"/>
  <c r="X29" i="12"/>
  <c r="W29" i="12"/>
  <c r="V29" i="12"/>
  <c r="U29" i="12"/>
  <c r="T29" i="12"/>
  <c r="S29" i="12"/>
  <c r="R29" i="12"/>
  <c r="Q29" i="12"/>
  <c r="P29" i="12"/>
  <c r="O29" i="12"/>
  <c r="N29" i="12"/>
  <c r="M29" i="12"/>
  <c r="L29" i="12"/>
  <c r="K29" i="12"/>
  <c r="J29" i="12"/>
  <c r="I29" i="12"/>
  <c r="H29" i="12"/>
  <c r="G29" i="12"/>
  <c r="F29" i="12"/>
  <c r="E29" i="12"/>
  <c r="D29" i="12"/>
  <c r="AM26" i="12"/>
  <c r="AL26" i="12"/>
  <c r="AK26" i="12"/>
  <c r="AJ26" i="12"/>
  <c r="AI26" i="12"/>
  <c r="AH26" i="12"/>
  <c r="AG26" i="12"/>
  <c r="AF26" i="12"/>
  <c r="AE26" i="12"/>
  <c r="AD26" i="12"/>
  <c r="AC26" i="12"/>
  <c r="AB26" i="12"/>
  <c r="AA26" i="12"/>
  <c r="Z26" i="12"/>
  <c r="Y26" i="12"/>
  <c r="X26" i="12"/>
  <c r="W26" i="12"/>
  <c r="V26" i="12"/>
  <c r="U26" i="12"/>
  <c r="T26" i="12"/>
  <c r="S26" i="12"/>
  <c r="R26" i="12"/>
  <c r="Q26" i="12"/>
  <c r="P26" i="12"/>
  <c r="O26" i="12"/>
  <c r="N26" i="12"/>
  <c r="M26" i="12"/>
  <c r="L26" i="12"/>
  <c r="K26" i="12"/>
  <c r="J26" i="12"/>
  <c r="I26" i="12"/>
  <c r="H26" i="12"/>
  <c r="G26" i="12"/>
  <c r="F26" i="12"/>
  <c r="E26" i="12"/>
  <c r="D26" i="12"/>
  <c r="BD23" i="12"/>
  <c r="BC23" i="12"/>
  <c r="BB23" i="12"/>
  <c r="AZ23" i="12"/>
  <c r="AY23" i="12"/>
  <c r="AX23" i="12"/>
  <c r="AW23" i="12"/>
  <c r="AV23" i="12"/>
  <c r="AU23" i="12"/>
  <c r="AT23" i="12"/>
  <c r="AS23" i="12"/>
  <c r="AR23" i="12"/>
  <c r="AQ23" i="12"/>
  <c r="AP23" i="12"/>
  <c r="AO23" i="12"/>
  <c r="AM23" i="12"/>
  <c r="AL23" i="12"/>
  <c r="AK23" i="12"/>
  <c r="AJ23" i="12"/>
  <c r="AI23" i="12"/>
  <c r="AH23" i="12"/>
  <c r="AG23" i="12"/>
  <c r="AF23" i="12"/>
  <c r="AE23" i="12"/>
  <c r="AD23" i="12"/>
  <c r="AC23" i="12"/>
  <c r="AB23" i="12"/>
  <c r="AA23" i="12"/>
  <c r="Z23" i="12"/>
  <c r="Y23" i="12"/>
  <c r="X23" i="12"/>
  <c r="W23" i="12"/>
  <c r="V23" i="12"/>
  <c r="U23" i="12"/>
  <c r="T23" i="12"/>
  <c r="S23" i="12"/>
  <c r="R23" i="12"/>
  <c r="Q23" i="12"/>
  <c r="P23" i="12"/>
  <c r="O23" i="12"/>
  <c r="N23" i="12"/>
  <c r="M23" i="12"/>
  <c r="L23" i="12"/>
  <c r="K23" i="12"/>
  <c r="J23" i="12"/>
  <c r="I23" i="12"/>
  <c r="H23" i="12"/>
  <c r="G23" i="12"/>
  <c r="F23" i="12"/>
  <c r="E23" i="12"/>
  <c r="D23" i="12"/>
  <c r="BD20" i="12"/>
  <c r="BC20" i="12"/>
  <c r="BB20" i="12"/>
  <c r="AZ20" i="12"/>
  <c r="AY20" i="12"/>
  <c r="AX20" i="12"/>
  <c r="AW20" i="12"/>
  <c r="AV20" i="12"/>
  <c r="AU20" i="12"/>
  <c r="AT20" i="12"/>
  <c r="AS20" i="12"/>
  <c r="AR20" i="12"/>
  <c r="AQ20" i="12"/>
  <c r="AP20" i="12"/>
  <c r="AO20" i="12"/>
  <c r="AM20" i="12"/>
  <c r="AL20" i="12"/>
  <c r="AK20" i="12"/>
  <c r="AJ20" i="12"/>
  <c r="AI20" i="12"/>
  <c r="AH20" i="12"/>
  <c r="AG20" i="12"/>
  <c r="AF20" i="12"/>
  <c r="AE20" i="12"/>
  <c r="AD20" i="12"/>
  <c r="AC20" i="12"/>
  <c r="AB20" i="12"/>
  <c r="AA20" i="12"/>
  <c r="Z20" i="12"/>
  <c r="Y20" i="12"/>
  <c r="X20" i="12"/>
  <c r="W20" i="12"/>
  <c r="V20" i="12"/>
  <c r="U20" i="12"/>
  <c r="T20" i="12"/>
  <c r="S20" i="12"/>
  <c r="R20" i="12"/>
  <c r="Q20" i="12"/>
  <c r="P20" i="12"/>
  <c r="O20" i="12"/>
  <c r="N20" i="12"/>
  <c r="M20" i="12"/>
  <c r="L20" i="12"/>
  <c r="K20" i="12"/>
  <c r="J20" i="12"/>
  <c r="I20" i="12"/>
  <c r="H20" i="12"/>
  <c r="G20" i="12"/>
  <c r="F20" i="12"/>
  <c r="E20" i="12"/>
  <c r="D20" i="12"/>
  <c r="AM15" i="12"/>
  <c r="AL15" i="12"/>
  <c r="AK15" i="12"/>
  <c r="AJ15" i="12"/>
  <c r="AI15" i="12"/>
  <c r="AH15" i="12"/>
  <c r="AG15" i="12"/>
  <c r="AF15" i="12"/>
  <c r="AE15" i="12"/>
  <c r="AD15" i="12"/>
  <c r="AC15" i="12"/>
  <c r="AB15" i="12"/>
  <c r="AA15" i="12"/>
  <c r="Z15" i="12"/>
  <c r="Y15" i="12"/>
  <c r="X15" i="12"/>
  <c r="W15" i="12"/>
  <c r="V15" i="12"/>
  <c r="U15" i="12"/>
  <c r="T15" i="12"/>
  <c r="S15" i="12"/>
  <c r="R15" i="12"/>
  <c r="Q15" i="12"/>
  <c r="P15" i="12"/>
  <c r="O15" i="12"/>
  <c r="N15" i="12"/>
  <c r="M15" i="12"/>
  <c r="L15" i="12"/>
  <c r="K15" i="12"/>
  <c r="J15" i="12"/>
  <c r="I15" i="12"/>
  <c r="H15" i="12"/>
  <c r="G15" i="12"/>
  <c r="F15" i="12"/>
  <c r="E15" i="12"/>
  <c r="D15" i="12"/>
  <c r="Q13" i="12"/>
  <c r="M13" i="12"/>
  <c r="AM12" i="12"/>
  <c r="AL12" i="12"/>
  <c r="AK12" i="12"/>
  <c r="AJ12" i="12"/>
  <c r="AI12" i="12"/>
  <c r="AH12" i="12"/>
  <c r="AG12" i="12"/>
  <c r="AF12" i="12"/>
  <c r="AE12" i="12"/>
  <c r="AD12" i="12"/>
  <c r="AC12" i="12"/>
  <c r="AB12" i="12"/>
  <c r="AA12" i="12"/>
  <c r="Z12" i="12"/>
  <c r="Y12" i="12"/>
  <c r="X12" i="12"/>
  <c r="W12" i="12"/>
  <c r="V12" i="12"/>
  <c r="U12" i="12"/>
  <c r="T12" i="12"/>
  <c r="S12" i="12"/>
  <c r="R12" i="12"/>
  <c r="Q12" i="12"/>
  <c r="P12" i="12"/>
  <c r="O12" i="12"/>
  <c r="N12" i="12"/>
  <c r="M12" i="12"/>
  <c r="L12" i="12"/>
  <c r="K12" i="12"/>
  <c r="J12" i="12"/>
  <c r="I12" i="12"/>
  <c r="H12" i="12"/>
  <c r="G12" i="12"/>
  <c r="F12" i="12"/>
  <c r="E12" i="12"/>
  <c r="D12" i="12"/>
  <c r="Q10" i="12"/>
  <c r="M10" i="12"/>
  <c r="X9" i="12"/>
  <c r="T9" i="12"/>
  <c r="P9" i="12"/>
  <c r="AS9" i="12" s="1"/>
  <c r="L9" i="12"/>
  <c r="H9" i="12"/>
  <c r="D9" i="12"/>
  <c r="AM8" i="12"/>
  <c r="AL8" i="12"/>
  <c r="AK8" i="12"/>
  <c r="AJ8" i="12"/>
  <c r="AI8" i="12"/>
  <c r="AH8" i="12"/>
  <c r="AG8" i="12"/>
  <c r="AF8" i="12"/>
  <c r="AE8" i="12"/>
  <c r="AD8" i="12"/>
  <c r="AC8" i="12"/>
  <c r="AB8" i="12"/>
  <c r="AA8" i="12"/>
  <c r="Z8" i="12"/>
  <c r="Y8" i="12"/>
  <c r="X8" i="12"/>
  <c r="W8" i="12"/>
  <c r="W9" i="12" s="1"/>
  <c r="V8" i="12"/>
  <c r="V9" i="12" s="1"/>
  <c r="U8" i="12"/>
  <c r="U9" i="12" s="1"/>
  <c r="U13" i="12" s="1"/>
  <c r="T8" i="12"/>
  <c r="S8" i="12"/>
  <c r="S9" i="12" s="1"/>
  <c r="R8" i="12"/>
  <c r="R9" i="12" s="1"/>
  <c r="Q8" i="12"/>
  <c r="Q9" i="12" s="1"/>
  <c r="P8" i="12"/>
  <c r="O8" i="12"/>
  <c r="O9" i="12" s="1"/>
  <c r="N8" i="12"/>
  <c r="N9" i="12" s="1"/>
  <c r="M8" i="12"/>
  <c r="M9" i="12" s="1"/>
  <c r="L8" i="12"/>
  <c r="K8" i="12"/>
  <c r="K9" i="12" s="1"/>
  <c r="J8" i="12"/>
  <c r="J9" i="12" s="1"/>
  <c r="I8" i="12"/>
  <c r="I9" i="12" s="1"/>
  <c r="I13" i="12" s="1"/>
  <c r="H8" i="12"/>
  <c r="G8" i="12"/>
  <c r="G9" i="12" s="1"/>
  <c r="F8" i="12"/>
  <c r="F9" i="12" s="1"/>
  <c r="E8" i="12"/>
  <c r="E9" i="12" s="1"/>
  <c r="E13" i="12" s="1"/>
  <c r="D8" i="12"/>
  <c r="AU6" i="12"/>
  <c r="AT6" i="12"/>
  <c r="AS6" i="12"/>
  <c r="AR6" i="12"/>
  <c r="AQ6" i="12"/>
  <c r="AP6" i="12"/>
  <c r="AO6" i="12"/>
  <c r="BB6" i="12" s="1"/>
  <c r="Z6" i="12"/>
  <c r="Y6" i="12"/>
  <c r="AA49" i="4" s="1"/>
  <c r="X6" i="12"/>
  <c r="Z49" i="4" s="1"/>
  <c r="Z52" i="4" s="1"/>
  <c r="D4" i="12"/>
  <c r="B114" i="11"/>
  <c r="B113" i="11"/>
  <c r="B112" i="11"/>
  <c r="B111" i="11"/>
  <c r="B110" i="11"/>
  <c r="B109" i="11"/>
  <c r="B108" i="11"/>
  <c r="B107" i="11"/>
  <c r="B106" i="11"/>
  <c r="B105" i="11"/>
  <c r="B104" i="11"/>
  <c r="B103" i="11"/>
  <c r="B102" i="11"/>
  <c r="B94" i="11"/>
  <c r="B93" i="11"/>
  <c r="B92" i="11"/>
  <c r="B91" i="11"/>
  <c r="B90" i="11"/>
  <c r="B89" i="11"/>
  <c r="B88" i="11"/>
  <c r="B87" i="11"/>
  <c r="B86" i="11"/>
  <c r="B85" i="11"/>
  <c r="B84" i="11"/>
  <c r="B83" i="11"/>
  <c r="B82" i="11"/>
  <c r="B74" i="11"/>
  <c r="B73" i="11"/>
  <c r="B72" i="11"/>
  <c r="B71" i="11"/>
  <c r="B70" i="11"/>
  <c r="B69" i="11"/>
  <c r="B68" i="11"/>
  <c r="B67" i="11"/>
  <c r="B66" i="11"/>
  <c r="B65" i="11"/>
  <c r="B64" i="11"/>
  <c r="B63" i="11"/>
  <c r="B62" i="11"/>
  <c r="B54" i="11"/>
  <c r="B53" i="11"/>
  <c r="B52" i="11"/>
  <c r="B51" i="11"/>
  <c r="B50" i="11"/>
  <c r="B49" i="11"/>
  <c r="B48" i="11"/>
  <c r="B47" i="11"/>
  <c r="B46" i="11"/>
  <c r="B45" i="11"/>
  <c r="B44" i="11"/>
  <c r="B43" i="11"/>
  <c r="B42" i="11"/>
  <c r="B34" i="11"/>
  <c r="B33" i="11"/>
  <c r="B32" i="11"/>
  <c r="B31" i="11"/>
  <c r="B30" i="11"/>
  <c r="B29" i="11"/>
  <c r="B28" i="11"/>
  <c r="B27" i="11"/>
  <c r="B26" i="11"/>
  <c r="B25" i="11"/>
  <c r="B24" i="11"/>
  <c r="B23" i="11"/>
  <c r="B22" i="11"/>
  <c r="B17" i="11"/>
  <c r="B16" i="11"/>
  <c r="B15" i="11"/>
  <c r="B14" i="11"/>
  <c r="B13" i="11"/>
  <c r="B12" i="11"/>
  <c r="B11" i="11"/>
  <c r="B10" i="11"/>
  <c r="B9" i="11"/>
  <c r="B8" i="11"/>
  <c r="B7" i="11"/>
  <c r="B6" i="11"/>
  <c r="B5" i="11"/>
  <c r="N4" i="11"/>
  <c r="M4" i="11"/>
  <c r="L4" i="11"/>
  <c r="K4" i="11"/>
  <c r="J4" i="11"/>
  <c r="I4" i="11"/>
  <c r="H4" i="11"/>
  <c r="G4" i="11"/>
  <c r="F4" i="11"/>
  <c r="E4" i="11"/>
  <c r="D4" i="11"/>
  <c r="C4" i="11"/>
  <c r="E17" i="10"/>
  <c r="J13" i="10"/>
  <c r="J15" i="10" s="1"/>
  <c r="H13" i="10"/>
  <c r="G13" i="10"/>
  <c r="D13" i="10"/>
  <c r="C13" i="10"/>
  <c r="E13" i="10" s="1"/>
  <c r="I12" i="10"/>
  <c r="E12" i="10"/>
  <c r="I11" i="10"/>
  <c r="E11" i="10"/>
  <c r="I10" i="10"/>
  <c r="E10" i="10"/>
  <c r="I9" i="10"/>
  <c r="E9" i="10"/>
  <c r="H7" i="10"/>
  <c r="G7" i="10"/>
  <c r="G15" i="10" s="1"/>
  <c r="D7" i="10"/>
  <c r="D15" i="10" s="1"/>
  <c r="C7" i="10"/>
  <c r="I6" i="10"/>
  <c r="E6" i="10"/>
  <c r="I5" i="10"/>
  <c r="E5" i="10"/>
  <c r="BD81" i="2"/>
  <c r="BC81" i="2"/>
  <c r="BB81" i="2"/>
  <c r="BA81" i="2"/>
  <c r="BF78" i="2"/>
  <c r="AS78" i="2"/>
  <c r="H78" i="2"/>
  <c r="AQ76" i="2"/>
  <c r="AP76" i="2"/>
  <c r="AO76" i="2"/>
  <c r="AN76" i="2"/>
  <c r="AM76" i="2"/>
  <c r="AL76" i="2"/>
  <c r="AK76" i="2"/>
  <c r="AJ76" i="2"/>
  <c r="AI76" i="2"/>
  <c r="AH76" i="2"/>
  <c r="AG76" i="2"/>
  <c r="AF76" i="2"/>
  <c r="AE76" i="2"/>
  <c r="AD76" i="2"/>
  <c r="AC76" i="2"/>
  <c r="AB76" i="2"/>
  <c r="AA76" i="2"/>
  <c r="Z76" i="2"/>
  <c r="Y76" i="2"/>
  <c r="X76" i="2"/>
  <c r="W76" i="2"/>
  <c r="V76" i="2"/>
  <c r="U76" i="2"/>
  <c r="T76" i="2"/>
  <c r="S76" i="2"/>
  <c r="R76" i="2"/>
  <c r="Q76" i="2"/>
  <c r="P76" i="2"/>
  <c r="O76" i="2"/>
  <c r="N76" i="2"/>
  <c r="M76" i="2"/>
  <c r="L76" i="2"/>
  <c r="K76" i="2"/>
  <c r="J76" i="2"/>
  <c r="I76" i="2"/>
  <c r="H76" i="2"/>
  <c r="BG75" i="2"/>
  <c r="BD75" i="2"/>
  <c r="BC75" i="2"/>
  <c r="BB75" i="2"/>
  <c r="BA75" i="2"/>
  <c r="BH75" i="2" s="1"/>
  <c r="AZ75" i="2"/>
  <c r="AY75" i="2"/>
  <c r="AX75" i="2"/>
  <c r="AW75" i="2"/>
  <c r="AV75" i="2"/>
  <c r="AU75" i="2"/>
  <c r="AT75" i="2"/>
  <c r="AS75" i="2"/>
  <c r="BF75" i="2" s="1"/>
  <c r="AQ73" i="2"/>
  <c r="AP73" i="2"/>
  <c r="AO73" i="2"/>
  <c r="AN73" i="2"/>
  <c r="AM73" i="2"/>
  <c r="AL73" i="2"/>
  <c r="AK73" i="2"/>
  <c r="AJ73" i="2"/>
  <c r="AI73" i="2"/>
  <c r="AH73" i="2"/>
  <c r="AG73" i="2"/>
  <c r="AF73" i="2"/>
  <c r="AE73" i="2"/>
  <c r="AD73" i="2"/>
  <c r="AC73" i="2"/>
  <c r="AB73" i="2"/>
  <c r="AA73" i="2"/>
  <c r="Z73" i="2"/>
  <c r="Y73" i="2"/>
  <c r="X73" i="2"/>
  <c r="W73" i="2"/>
  <c r="V73" i="2"/>
  <c r="U73" i="2"/>
  <c r="T73" i="2"/>
  <c r="S73" i="2"/>
  <c r="R73" i="2"/>
  <c r="Q73" i="2"/>
  <c r="P73" i="2"/>
  <c r="O73" i="2"/>
  <c r="N73" i="2"/>
  <c r="M73" i="2"/>
  <c r="L73" i="2"/>
  <c r="K73" i="2"/>
  <c r="J73" i="2"/>
  <c r="I73" i="2"/>
  <c r="H73" i="2"/>
  <c r="BD72" i="2"/>
  <c r="BC72" i="2"/>
  <c r="BB72" i="2"/>
  <c r="BA72" i="2"/>
  <c r="AZ72" i="2"/>
  <c r="AY72" i="2"/>
  <c r="AX72" i="2"/>
  <c r="AW72" i="2"/>
  <c r="BG72" i="2" s="1"/>
  <c r="AV72" i="2"/>
  <c r="AU72" i="2"/>
  <c r="AT72" i="2"/>
  <c r="AS72" i="2"/>
  <c r="BF72" i="2" s="1"/>
  <c r="AQ69" i="2"/>
  <c r="AP69" i="2"/>
  <c r="AO69" i="2"/>
  <c r="BD69" i="2" s="1"/>
  <c r="AN69" i="2"/>
  <c r="AM69" i="2"/>
  <c r="AL69" i="2"/>
  <c r="BC69" i="2" s="1"/>
  <c r="AK69" i="2"/>
  <c r="BB69" i="2" s="1"/>
  <c r="AJ69" i="2"/>
  <c r="AI69" i="2"/>
  <c r="AH69" i="2"/>
  <c r="AG69" i="2"/>
  <c r="AF69" i="2"/>
  <c r="AE69" i="2"/>
  <c r="AD69" i="2"/>
  <c r="AC69" i="2"/>
  <c r="AZ69" i="2" s="1"/>
  <c r="AB69" i="2"/>
  <c r="AA69" i="2"/>
  <c r="Z69" i="2"/>
  <c r="AY69" i="2" s="1"/>
  <c r="Y69" i="2"/>
  <c r="AX69" i="2" s="1"/>
  <c r="X69" i="2"/>
  <c r="W69" i="2"/>
  <c r="V69" i="2"/>
  <c r="U69" i="2"/>
  <c r="T69" i="2"/>
  <c r="S69" i="2"/>
  <c r="R69" i="2"/>
  <c r="Q69" i="2"/>
  <c r="AV69" i="2" s="1"/>
  <c r="P69" i="2"/>
  <c r="O69" i="2"/>
  <c r="N69" i="2"/>
  <c r="AU69" i="2" s="1"/>
  <c r="M69" i="2"/>
  <c r="AT69" i="2" s="1"/>
  <c r="L69" i="2"/>
  <c r="K69" i="2"/>
  <c r="J69" i="2"/>
  <c r="I69" i="2"/>
  <c r="H69" i="2"/>
  <c r="B69" i="2"/>
  <c r="AO68" i="2"/>
  <c r="AN68" i="2"/>
  <c r="AK68" i="2"/>
  <c r="AJ68" i="2"/>
  <c r="AG68" i="2"/>
  <c r="AF68" i="2"/>
  <c r="AC68" i="2"/>
  <c r="AB68" i="2"/>
  <c r="Y68" i="2"/>
  <c r="X68" i="2"/>
  <c r="U68" i="2"/>
  <c r="T68" i="2"/>
  <c r="Q68" i="2"/>
  <c r="P68" i="2"/>
  <c r="M68" i="2"/>
  <c r="L68" i="2"/>
  <c r="I68" i="2"/>
  <c r="H68" i="2"/>
  <c r="B68" i="2"/>
  <c r="B67" i="2"/>
  <c r="BB66" i="2"/>
  <c r="AQ66" i="2"/>
  <c r="AP66" i="2"/>
  <c r="AO66" i="2"/>
  <c r="BD66" i="2" s="1"/>
  <c r="AN66" i="2"/>
  <c r="AM66" i="2"/>
  <c r="AL66" i="2"/>
  <c r="BC66" i="2" s="1"/>
  <c r="AK66" i="2"/>
  <c r="AJ66" i="2"/>
  <c r="AI66" i="2"/>
  <c r="AH66" i="2"/>
  <c r="AG66" i="2"/>
  <c r="AF66" i="2"/>
  <c r="AE66" i="2"/>
  <c r="AD66" i="2"/>
  <c r="AC66" i="2"/>
  <c r="AZ66" i="2" s="1"/>
  <c r="AB66" i="2"/>
  <c r="AA66" i="2"/>
  <c r="Z66" i="2"/>
  <c r="AY66" i="2" s="1"/>
  <c r="Y66" i="2"/>
  <c r="AX66" i="2" s="1"/>
  <c r="X66" i="2"/>
  <c r="W66" i="2"/>
  <c r="V66" i="2"/>
  <c r="U66" i="2"/>
  <c r="T66" i="2"/>
  <c r="S66" i="2"/>
  <c r="R66" i="2"/>
  <c r="Q66" i="2"/>
  <c r="AV66" i="2" s="1"/>
  <c r="P66" i="2"/>
  <c r="O66" i="2"/>
  <c r="N66" i="2"/>
  <c r="AU66" i="2" s="1"/>
  <c r="M66" i="2"/>
  <c r="AT66" i="2" s="1"/>
  <c r="L66" i="2"/>
  <c r="K66" i="2"/>
  <c r="J66" i="2"/>
  <c r="I66" i="2"/>
  <c r="H66" i="2"/>
  <c r="B66" i="2"/>
  <c r="B65" i="2"/>
  <c r="BB63" i="2"/>
  <c r="AQ63" i="2"/>
  <c r="AP63" i="2"/>
  <c r="AO63" i="2"/>
  <c r="BD63" i="2" s="1"/>
  <c r="AN63" i="2"/>
  <c r="AM63" i="2"/>
  <c r="AL63" i="2"/>
  <c r="BC63" i="2" s="1"/>
  <c r="AK63" i="2"/>
  <c r="AJ63" i="2"/>
  <c r="AI63" i="2"/>
  <c r="AH63" i="2"/>
  <c r="AG63" i="2"/>
  <c r="AF63" i="2"/>
  <c r="AE63" i="2"/>
  <c r="AD63" i="2"/>
  <c r="AC63" i="2"/>
  <c r="AZ63" i="2" s="1"/>
  <c r="AB63" i="2"/>
  <c r="AA63" i="2"/>
  <c r="Z63" i="2"/>
  <c r="AY63" i="2" s="1"/>
  <c r="Y63" i="2"/>
  <c r="AX63" i="2" s="1"/>
  <c r="X63" i="2"/>
  <c r="W63" i="2"/>
  <c r="V63" i="2"/>
  <c r="U63" i="2"/>
  <c r="T63" i="2"/>
  <c r="S63" i="2"/>
  <c r="R63" i="2"/>
  <c r="Q63" i="2"/>
  <c r="AV63" i="2" s="1"/>
  <c r="P63" i="2"/>
  <c r="O63" i="2"/>
  <c r="N63" i="2"/>
  <c r="AU63" i="2" s="1"/>
  <c r="M63" i="2"/>
  <c r="AT63" i="2" s="1"/>
  <c r="L63" i="2"/>
  <c r="K63" i="2"/>
  <c r="J63" i="2"/>
  <c r="I63" i="2"/>
  <c r="H63" i="2"/>
  <c r="H57" i="2"/>
  <c r="I57" i="2" s="1"/>
  <c r="J57" i="2" s="1"/>
  <c r="H56" i="2"/>
  <c r="G48" i="2"/>
  <c r="BD47" i="2"/>
  <c r="BH47" i="2" s="1"/>
  <c r="BC47" i="2"/>
  <c r="BB47" i="2"/>
  <c r="BA47" i="2"/>
  <c r="AZ47" i="2"/>
  <c r="BG47" i="2" s="1"/>
  <c r="AY47" i="2"/>
  <c r="AX47" i="2"/>
  <c r="AW47" i="2"/>
  <c r="AV47" i="2"/>
  <c r="BF47" i="2" s="1"/>
  <c r="AU47" i="2"/>
  <c r="AT47" i="2"/>
  <c r="AS47" i="2"/>
  <c r="BC46" i="2"/>
  <c r="AY46" i="2"/>
  <c r="AU46" i="2"/>
  <c r="AQ46" i="2"/>
  <c r="AQ68" i="2" s="1"/>
  <c r="AP46" i="2"/>
  <c r="AP68" i="2" s="1"/>
  <c r="AO46" i="2"/>
  <c r="AN46" i="2"/>
  <c r="AM46" i="2"/>
  <c r="AM68" i="2" s="1"/>
  <c r="AL46" i="2"/>
  <c r="AL68" i="2" s="1"/>
  <c r="AK46" i="2"/>
  <c r="BB46" i="2" s="1"/>
  <c r="AJ46" i="2"/>
  <c r="AI46" i="2"/>
  <c r="AI68" i="2" s="1"/>
  <c r="BB68" i="2" s="1"/>
  <c r="AH46" i="2"/>
  <c r="AG46" i="2"/>
  <c r="AF46" i="2"/>
  <c r="AE46" i="2"/>
  <c r="AE68" i="2" s="1"/>
  <c r="AD46" i="2"/>
  <c r="AD68" i="2" s="1"/>
  <c r="AC46" i="2"/>
  <c r="AB46" i="2"/>
  <c r="AA46" i="2"/>
  <c r="AA68" i="2" s="1"/>
  <c r="Z46" i="2"/>
  <c r="Z68" i="2" s="1"/>
  <c r="Y46" i="2"/>
  <c r="AX46" i="2" s="1"/>
  <c r="X46" i="2"/>
  <c r="W46" i="2"/>
  <c r="W68" i="2" s="1"/>
  <c r="AX68" i="2" s="1"/>
  <c r="V46" i="2"/>
  <c r="U46" i="2"/>
  <c r="T46" i="2"/>
  <c r="S46" i="2"/>
  <c r="S68" i="2" s="1"/>
  <c r="R46" i="2"/>
  <c r="R68" i="2" s="1"/>
  <c r="Q46" i="2"/>
  <c r="P46" i="2"/>
  <c r="O46" i="2"/>
  <c r="O68" i="2" s="1"/>
  <c r="N46" i="2"/>
  <c r="N68" i="2" s="1"/>
  <c r="M46" i="2"/>
  <c r="AT46" i="2" s="1"/>
  <c r="L46" i="2"/>
  <c r="K46" i="2"/>
  <c r="K68" i="2" s="1"/>
  <c r="AT68" i="2" s="1"/>
  <c r="J46" i="2"/>
  <c r="I46" i="2"/>
  <c r="H46" i="2"/>
  <c r="H45" i="2"/>
  <c r="H67" i="2" s="1"/>
  <c r="G42" i="2"/>
  <c r="BF41" i="2"/>
  <c r="BD41" i="2"/>
  <c r="BH41" i="2" s="1"/>
  <c r="BC41" i="2"/>
  <c r="BB41" i="2"/>
  <c r="BA41" i="2"/>
  <c r="AZ41" i="2"/>
  <c r="BG41" i="2" s="1"/>
  <c r="AY41" i="2"/>
  <c r="AX41" i="2"/>
  <c r="AW41" i="2"/>
  <c r="AV41" i="2"/>
  <c r="AU41" i="2"/>
  <c r="AT41" i="2"/>
  <c r="AS41" i="2"/>
  <c r="BD27" i="2"/>
  <c r="BC27" i="2"/>
  <c r="BB27" i="2"/>
  <c r="BA27" i="2"/>
  <c r="BH27" i="2" s="1"/>
  <c r="AZ27" i="2"/>
  <c r="AY27" i="2"/>
  <c r="AX27" i="2"/>
  <c r="AW27" i="2"/>
  <c r="BG27" i="2" s="1"/>
  <c r="AV27" i="2"/>
  <c r="AU27" i="2"/>
  <c r="AT27" i="2"/>
  <c r="AS27" i="2"/>
  <c r="BF27" i="2" s="1"/>
  <c r="BD23" i="2"/>
  <c r="BC23" i="2"/>
  <c r="BB23" i="2"/>
  <c r="BA23" i="2"/>
  <c r="AZ23" i="2"/>
  <c r="AY23" i="2"/>
  <c r="AX23" i="2"/>
  <c r="BG23" i="2" s="1"/>
  <c r="AW23" i="2"/>
  <c r="AV23" i="2"/>
  <c r="AU23" i="2"/>
  <c r="AT23" i="2"/>
  <c r="AS23" i="2"/>
  <c r="B17" i="2"/>
  <c r="B16" i="2"/>
  <c r="B15" i="2"/>
  <c r="B14" i="2"/>
  <c r="H9" i="2"/>
  <c r="BF4" i="2"/>
  <c r="AT4" i="2"/>
  <c r="AS4" i="2"/>
  <c r="AQ4" i="4" s="1"/>
  <c r="I4" i="2"/>
  <c r="E4" i="12" s="1"/>
  <c r="BF3" i="2"/>
  <c r="BG3" i="2" s="1"/>
  <c r="BH3" i="2" s="1"/>
  <c r="AV3" i="2"/>
  <c r="AS3" i="2"/>
  <c r="AT3" i="2" s="1"/>
  <c r="AU3" i="2" s="1"/>
  <c r="AU4" i="2" s="1"/>
  <c r="O56" i="11" l="1"/>
  <c r="O59" i="11"/>
  <c r="O76" i="11"/>
  <c r="O79" i="11"/>
  <c r="C16" i="11"/>
  <c r="C13" i="11"/>
  <c r="C8" i="11"/>
  <c r="C19" i="11"/>
  <c r="C15" i="11"/>
  <c r="C14" i="11"/>
  <c r="C7" i="11"/>
  <c r="C17" i="11"/>
  <c r="C12" i="11"/>
  <c r="C9" i="11"/>
  <c r="G16" i="11"/>
  <c r="G13" i="11"/>
  <c r="G15" i="11"/>
  <c r="G14" i="11"/>
  <c r="G17" i="11"/>
  <c r="G12" i="11"/>
  <c r="G19" i="11"/>
  <c r="E37" i="11"/>
  <c r="E39" i="11" s="1"/>
  <c r="F57" i="11"/>
  <c r="F59" i="11" s="1"/>
  <c r="K17" i="11"/>
  <c r="D19" i="11"/>
  <c r="H19" i="11"/>
  <c r="C25" i="11"/>
  <c r="C28" i="11"/>
  <c r="G28" i="11"/>
  <c r="C33" i="11"/>
  <c r="G33" i="11"/>
  <c r="K33" i="11"/>
  <c r="C36" i="11"/>
  <c r="G36" i="11"/>
  <c r="K36" i="11"/>
  <c r="O36" i="11"/>
  <c r="F37" i="11"/>
  <c r="F39" i="11" s="1"/>
  <c r="J37" i="11"/>
  <c r="J39" i="11" s="1"/>
  <c r="N37" i="11"/>
  <c r="N39" i="11" s="1"/>
  <c r="D45" i="11"/>
  <c r="D48" i="11"/>
  <c r="D53" i="11"/>
  <c r="H53" i="11"/>
  <c r="L53" i="11"/>
  <c r="D56" i="11"/>
  <c r="H56" i="11"/>
  <c r="L56" i="11"/>
  <c r="C57" i="11"/>
  <c r="C59" i="11" s="1"/>
  <c r="G57" i="11"/>
  <c r="G59" i="11" s="1"/>
  <c r="K57" i="11"/>
  <c r="K59" i="11" s="1"/>
  <c r="E68" i="11"/>
  <c r="E73" i="11"/>
  <c r="I73" i="11"/>
  <c r="E76" i="11"/>
  <c r="I76" i="11"/>
  <c r="D77" i="11"/>
  <c r="D79" i="11" s="1"/>
  <c r="H77" i="11"/>
  <c r="H79" i="11" s="1"/>
  <c r="L77" i="11"/>
  <c r="L79" i="11" s="1"/>
  <c r="F88" i="11"/>
  <c r="F93" i="11"/>
  <c r="J93" i="11"/>
  <c r="O95" i="11"/>
  <c r="F96" i="11"/>
  <c r="J96" i="11"/>
  <c r="E97" i="11"/>
  <c r="E99" i="11" s="1"/>
  <c r="I97" i="11"/>
  <c r="I99" i="11" s="1"/>
  <c r="M97" i="11"/>
  <c r="M99" i="11" s="1"/>
  <c r="M37" i="11"/>
  <c r="M39" i="11" s="1"/>
  <c r="J57" i="11"/>
  <c r="J59" i="11" s="1"/>
  <c r="E74" i="11"/>
  <c r="G77" i="11"/>
  <c r="G79" i="11" s="1"/>
  <c r="H97" i="11"/>
  <c r="H99" i="11" s="1"/>
  <c r="K15" i="11"/>
  <c r="C30" i="11"/>
  <c r="G30" i="11"/>
  <c r="C31" i="11"/>
  <c r="G31" i="11"/>
  <c r="C37" i="11"/>
  <c r="C39" i="11" s="1"/>
  <c r="G37" i="11"/>
  <c r="G39" i="11" s="1"/>
  <c r="K37" i="11"/>
  <c r="K39" i="11" s="1"/>
  <c r="D50" i="11"/>
  <c r="H50" i="11"/>
  <c r="D51" i="11"/>
  <c r="H51" i="11"/>
  <c r="D57" i="11"/>
  <c r="D59" i="11" s="1"/>
  <c r="H57" i="11"/>
  <c r="H59" i="11" s="1"/>
  <c r="L57" i="11"/>
  <c r="L59" i="11" s="1"/>
  <c r="E70" i="11"/>
  <c r="I70" i="11"/>
  <c r="E71" i="11"/>
  <c r="I71" i="11"/>
  <c r="E77" i="11"/>
  <c r="E79" i="11" s="1"/>
  <c r="I77" i="11"/>
  <c r="I79" i="11" s="1"/>
  <c r="M77" i="11"/>
  <c r="M79" i="11" s="1"/>
  <c r="F90" i="11"/>
  <c r="F91" i="11"/>
  <c r="J91" i="11"/>
  <c r="F97" i="11"/>
  <c r="F99" i="11" s="1"/>
  <c r="J97" i="11"/>
  <c r="J99" i="11" s="1"/>
  <c r="N97" i="11"/>
  <c r="N99" i="11" s="1"/>
  <c r="K19" i="11"/>
  <c r="K34" i="11"/>
  <c r="I37" i="11"/>
  <c r="I39" i="11" s="1"/>
  <c r="N57" i="11"/>
  <c r="N59" i="11" s="1"/>
  <c r="K77" i="11"/>
  <c r="K79" i="11" s="1"/>
  <c r="L97" i="11"/>
  <c r="L99" i="11" s="1"/>
  <c r="C24" i="11"/>
  <c r="C29" i="11"/>
  <c r="G29" i="11"/>
  <c r="C32" i="11"/>
  <c r="D37" i="11"/>
  <c r="D39" i="11" s="1"/>
  <c r="H37" i="11"/>
  <c r="H39" i="11" s="1"/>
  <c r="D49" i="11"/>
  <c r="H49" i="11"/>
  <c r="E57" i="11"/>
  <c r="E59" i="11" s="1"/>
  <c r="I57" i="11"/>
  <c r="I59" i="11" s="1"/>
  <c r="E69" i="11"/>
  <c r="C76" i="11"/>
  <c r="F77" i="11"/>
  <c r="F79" i="11" s="1"/>
  <c r="J77" i="11"/>
  <c r="J79" i="11" s="1"/>
  <c r="F89" i="11"/>
  <c r="D93" i="11"/>
  <c r="H93" i="11"/>
  <c r="L93" i="11"/>
  <c r="C97" i="11"/>
  <c r="C99" i="11" s="1"/>
  <c r="G97" i="11"/>
  <c r="G99" i="11" s="1"/>
  <c r="G50" i="2"/>
  <c r="AT8" i="8"/>
  <c r="AR4" i="6"/>
  <c r="AR4" i="5"/>
  <c r="AR4" i="4"/>
  <c r="AR4" i="3"/>
  <c r="AP4" i="12"/>
  <c r="K57" i="2"/>
  <c r="J45" i="2"/>
  <c r="I45" i="2"/>
  <c r="BF23" i="2"/>
  <c r="BH23" i="2"/>
  <c r="AB49" i="4"/>
  <c r="AB52" i="4" s="1"/>
  <c r="Z9" i="12"/>
  <c r="AA6" i="12"/>
  <c r="AS8" i="12"/>
  <c r="G13" i="12"/>
  <c r="G10" i="12"/>
  <c r="AP9" i="12"/>
  <c r="K13" i="12"/>
  <c r="K16" i="12" s="1"/>
  <c r="K10" i="12"/>
  <c r="O13" i="12"/>
  <c r="O16" i="12" s="1"/>
  <c r="O10" i="12"/>
  <c r="S13" i="12"/>
  <c r="S10" i="12"/>
  <c r="AT9" i="12"/>
  <c r="AT10" i="12" s="1"/>
  <c r="W13" i="12"/>
  <c r="W16" i="12" s="1"/>
  <c r="W10" i="12"/>
  <c r="D13" i="12"/>
  <c r="D10" i="12"/>
  <c r="T13" i="12"/>
  <c r="T16" i="12" s="1"/>
  <c r="T10" i="12"/>
  <c r="N16" i="12"/>
  <c r="AU8" i="8"/>
  <c r="AS4" i="4"/>
  <c r="AS4" i="6"/>
  <c r="AS4" i="3"/>
  <c r="AS4" i="5"/>
  <c r="AQ4" i="12"/>
  <c r="AS66" i="2"/>
  <c r="BF66" i="2" s="1"/>
  <c r="AW66" i="2"/>
  <c r="BG66" i="2" s="1"/>
  <c r="BA66" i="2"/>
  <c r="BH66" i="2" s="1"/>
  <c r="AV68" i="2"/>
  <c r="BD68" i="2"/>
  <c r="H15" i="10"/>
  <c r="I15" i="10" s="1"/>
  <c r="H13" i="12"/>
  <c r="H16" i="12" s="1"/>
  <c r="H10" i="12"/>
  <c r="X13" i="12"/>
  <c r="X10" i="12"/>
  <c r="AO9" i="12"/>
  <c r="BB9" i="12" s="1"/>
  <c r="BB8" i="12" s="1"/>
  <c r="E10" i="12"/>
  <c r="U10" i="12"/>
  <c r="G46" i="12"/>
  <c r="AO46" i="12"/>
  <c r="F47" i="12"/>
  <c r="J9" i="2" s="1"/>
  <c r="AV4" i="2"/>
  <c r="AW3" i="2"/>
  <c r="I8" i="8"/>
  <c r="G4" i="6"/>
  <c r="G4" i="5"/>
  <c r="G4" i="4"/>
  <c r="G4" i="3"/>
  <c r="J4" i="2"/>
  <c r="AS9" i="2"/>
  <c r="AS46" i="2"/>
  <c r="J68" i="2"/>
  <c r="AS68" i="2" s="1"/>
  <c r="BF68" i="2" s="1"/>
  <c r="AU68" i="2"/>
  <c r="AW46" i="2"/>
  <c r="V68" i="2"/>
  <c r="AY68" i="2"/>
  <c r="BA46" i="2"/>
  <c r="AH68" i="2"/>
  <c r="BA68" i="2" s="1"/>
  <c r="BH68" i="2" s="1"/>
  <c r="BC68" i="2"/>
  <c r="AS63" i="2"/>
  <c r="BF63" i="2" s="1"/>
  <c r="AW63" i="2"/>
  <c r="BG63" i="2" s="1"/>
  <c r="BA63" i="2"/>
  <c r="BH63" i="2" s="1"/>
  <c r="AW68" i="2"/>
  <c r="BH72" i="2"/>
  <c r="C15" i="10"/>
  <c r="E15" i="10" s="1"/>
  <c r="E7" i="10"/>
  <c r="I13" i="10"/>
  <c r="AU8" i="12"/>
  <c r="AR9" i="12"/>
  <c r="L13" i="12"/>
  <c r="L16" i="12" s="1"/>
  <c r="L10" i="12"/>
  <c r="I10" i="12"/>
  <c r="D16" i="12"/>
  <c r="X16" i="12"/>
  <c r="AO47" i="12"/>
  <c r="I56" i="2"/>
  <c r="AZ68" i="2"/>
  <c r="AS69" i="2"/>
  <c r="BF69" i="2" s="1"/>
  <c r="AW69" i="2"/>
  <c r="BG69" i="2" s="1"/>
  <c r="BA69" i="2"/>
  <c r="BH69" i="2" s="1"/>
  <c r="F13" i="12"/>
  <c r="F16" i="12" s="1"/>
  <c r="F10" i="12"/>
  <c r="AQ9" i="12"/>
  <c r="AQ8" i="12" s="1"/>
  <c r="J13" i="12"/>
  <c r="AQ13" i="12" s="1"/>
  <c r="J10" i="12"/>
  <c r="N13" i="12"/>
  <c r="AR13" i="12" s="1"/>
  <c r="AR12" i="12" s="1"/>
  <c r="N10" i="12"/>
  <c r="R13" i="12"/>
  <c r="R16" i="12" s="1"/>
  <c r="R10" i="12"/>
  <c r="AU9" i="12"/>
  <c r="AU10" i="12" s="1"/>
  <c r="V13" i="12"/>
  <c r="V10" i="12"/>
  <c r="P13" i="12"/>
  <c r="AS13" i="12" s="1"/>
  <c r="P10" i="12"/>
  <c r="E16" i="12"/>
  <c r="I16" i="12"/>
  <c r="M16" i="12"/>
  <c r="Q16" i="12"/>
  <c r="U16" i="12"/>
  <c r="H40" i="2"/>
  <c r="I40" i="2" s="1"/>
  <c r="J40" i="2" s="1"/>
  <c r="AV46" i="2"/>
  <c r="BF46" i="2" s="1"/>
  <c r="AZ46" i="2"/>
  <c r="BG46" i="2" s="1"/>
  <c r="BD46" i="2"/>
  <c r="BH46" i="2" s="1"/>
  <c r="H48" i="2"/>
  <c r="I7" i="10"/>
  <c r="AV6" i="12"/>
  <c r="BC6" i="12" s="1"/>
  <c r="Y9" i="12"/>
  <c r="BA16" i="3"/>
  <c r="BA19" i="3" s="1"/>
  <c r="K18" i="5"/>
  <c r="AR15" i="5"/>
  <c r="AR18" i="5" s="1"/>
  <c r="O18" i="5"/>
  <c r="AT15" i="5"/>
  <c r="AT18" i="5" s="1"/>
  <c r="AA18" i="5"/>
  <c r="AX15" i="5"/>
  <c r="AX18" i="5" s="1"/>
  <c r="AI18" i="5"/>
  <c r="AZ15" i="5"/>
  <c r="AM18" i="5"/>
  <c r="BB18" i="5" s="1"/>
  <c r="BB15" i="5"/>
  <c r="AZ18" i="5"/>
  <c r="AT8" i="12"/>
  <c r="BA44" i="3"/>
  <c r="BB18" i="4"/>
  <c r="I24" i="5"/>
  <c r="AR21" i="5"/>
  <c r="AR24" i="5" s="1"/>
  <c r="Q24" i="5"/>
  <c r="AT21" i="5"/>
  <c r="U24" i="5"/>
  <c r="AV21" i="5"/>
  <c r="AV24" i="5" s="1"/>
  <c r="AC24" i="5"/>
  <c r="AX21" i="5"/>
  <c r="AX24" i="5" s="1"/>
  <c r="AG24" i="5"/>
  <c r="AZ24" i="5" s="1"/>
  <c r="AZ21" i="5"/>
  <c r="AO24" i="5"/>
  <c r="BB24" i="5" s="1"/>
  <c r="BB21" i="5"/>
  <c r="BF49" i="5"/>
  <c r="BD55" i="6"/>
  <c r="AS8" i="8"/>
  <c r="AQ4" i="6"/>
  <c r="AQ4" i="5"/>
  <c r="AQ4" i="3"/>
  <c r="BF8" i="8"/>
  <c r="BD4" i="6"/>
  <c r="BD4" i="5"/>
  <c r="BD4" i="4"/>
  <c r="BD4" i="3"/>
  <c r="AO4" i="12"/>
  <c r="BB4" i="12"/>
  <c r="AA52" i="4"/>
  <c r="BD16" i="3"/>
  <c r="AQ19" i="3"/>
  <c r="BD19" i="3" s="1"/>
  <c r="AU19" i="3"/>
  <c r="X18" i="4"/>
  <c r="AW15" i="4"/>
  <c r="AW18" i="4" s="1"/>
  <c r="AJ18" i="4"/>
  <c r="BA18" i="4" s="1"/>
  <c r="BA15" i="4"/>
  <c r="K45" i="4"/>
  <c r="AR42" i="4"/>
  <c r="AR45" i="4" s="1"/>
  <c r="AI45" i="4"/>
  <c r="AZ42" i="4"/>
  <c r="BF42" i="4" s="1"/>
  <c r="AT52" i="4"/>
  <c r="BA24" i="5"/>
  <c r="BF24" i="5" s="1"/>
  <c r="AQ43" i="5"/>
  <c r="AT16" i="3"/>
  <c r="AT19" i="3" s="1"/>
  <c r="AX16" i="3"/>
  <c r="AX19" i="3" s="1"/>
  <c r="BB16" i="3"/>
  <c r="BB19" i="3" s="1"/>
  <c r="BF19" i="3" s="1"/>
  <c r="F19" i="3"/>
  <c r="R19" i="3"/>
  <c r="AD19" i="3"/>
  <c r="BE23" i="3"/>
  <c r="BD41" i="3"/>
  <c r="AY44" i="3"/>
  <c r="BF41" i="3"/>
  <c r="AR44" i="3"/>
  <c r="AQ42" i="3"/>
  <c r="AU42" i="3"/>
  <c r="BE42" i="3" s="1"/>
  <c r="AY42" i="3"/>
  <c r="BF42" i="3" s="1"/>
  <c r="AS42" i="3"/>
  <c r="AS44" i="3" s="1"/>
  <c r="AJ44" i="3"/>
  <c r="AQ50" i="3"/>
  <c r="BD50" i="3" s="1"/>
  <c r="BD16" i="4"/>
  <c r="BE16" i="4"/>
  <c r="BF16" i="4"/>
  <c r="AZ18" i="4"/>
  <c r="BD31" i="4"/>
  <c r="BE31" i="4"/>
  <c r="AQ52" i="4"/>
  <c r="AU52" i="4"/>
  <c r="BF48" i="4"/>
  <c r="AQ49" i="4"/>
  <c r="BD50" i="4"/>
  <c r="BE50" i="4"/>
  <c r="F24" i="5"/>
  <c r="AS43" i="5"/>
  <c r="AW43" i="5"/>
  <c r="BD47" i="5"/>
  <c r="BE47" i="5"/>
  <c r="AX15" i="6"/>
  <c r="AX22" i="6" s="1"/>
  <c r="AV58" i="6"/>
  <c r="K19" i="3"/>
  <c r="W19" i="3"/>
  <c r="AI19" i="3"/>
  <c r="O44" i="3"/>
  <c r="AT41" i="3"/>
  <c r="AA44" i="3"/>
  <c r="AX41" i="3"/>
  <c r="AX44" i="3" s="1"/>
  <c r="AM44" i="3"/>
  <c r="BB41" i="3"/>
  <c r="AV41" i="3"/>
  <c r="AT42" i="3"/>
  <c r="AX42" i="3"/>
  <c r="BB42" i="3"/>
  <c r="AW42" i="3"/>
  <c r="AW44" i="3" s="1"/>
  <c r="AU50" i="3"/>
  <c r="BE50" i="3" s="1"/>
  <c r="AU15" i="4"/>
  <c r="AY15" i="4"/>
  <c r="BD15" i="4"/>
  <c r="BD24" i="4"/>
  <c r="BE24" i="4"/>
  <c r="BF24" i="4"/>
  <c r="AU49" i="4"/>
  <c r="BF22" i="5"/>
  <c r="I43" i="5"/>
  <c r="AR40" i="5"/>
  <c r="AR43" i="5" s="1"/>
  <c r="U43" i="5"/>
  <c r="AV40" i="5"/>
  <c r="AV43" i="5" s="1"/>
  <c r="BE43" i="5" s="1"/>
  <c r="AG43" i="5"/>
  <c r="AZ43" i="5" s="1"/>
  <c r="BF43" i="5" s="1"/>
  <c r="AZ40" i="5"/>
  <c r="AH43" i="5"/>
  <c r="AJ22" i="6"/>
  <c r="AZ44" i="3"/>
  <c r="AY50" i="3"/>
  <c r="BF50" i="3" s="1"/>
  <c r="AU45" i="4"/>
  <c r="AY45" i="4"/>
  <c r="AW49" i="4"/>
  <c r="AW52" i="4" s="1"/>
  <c r="AQ15" i="5"/>
  <c r="AU15" i="5"/>
  <c r="AY15" i="5"/>
  <c r="BF15" i="5" s="1"/>
  <c r="AS21" i="5"/>
  <c r="AS24" i="5" s="1"/>
  <c r="AW21" i="5"/>
  <c r="AW24" i="5" s="1"/>
  <c r="BA21" i="5"/>
  <c r="BD40" i="5"/>
  <c r="BF40" i="5"/>
  <c r="BE41" i="5"/>
  <c r="L22" i="6"/>
  <c r="AS22" i="6" s="1"/>
  <c r="AS15" i="6"/>
  <c r="X22" i="6"/>
  <c r="AW15" i="6"/>
  <c r="AW22" i="6" s="1"/>
  <c r="AR46" i="6"/>
  <c r="AV51" i="6"/>
  <c r="BE46" i="6"/>
  <c r="AZ51" i="6"/>
  <c r="BF46" i="6"/>
  <c r="AV50" i="3"/>
  <c r="AZ50" i="3"/>
  <c r="AX15" i="4"/>
  <c r="AX18" i="4" s="1"/>
  <c r="BB15" i="4"/>
  <c r="R18" i="4"/>
  <c r="AD18" i="4"/>
  <c r="AY18" i="4" s="1"/>
  <c r="AQ18" i="4"/>
  <c r="BD18" i="4" s="1"/>
  <c r="AS42" i="4"/>
  <c r="AS45" i="4" s="1"/>
  <c r="AW42" i="4"/>
  <c r="AW45" i="4" s="1"/>
  <c r="BA42" i="4"/>
  <c r="AT43" i="4"/>
  <c r="AT45" i="4" s="1"/>
  <c r="AX43" i="4"/>
  <c r="AX45" i="4" s="1"/>
  <c r="BB43" i="4"/>
  <c r="I45" i="4"/>
  <c r="Q45" i="4"/>
  <c r="U45" i="4"/>
  <c r="AC45" i="4"/>
  <c r="AG45" i="4"/>
  <c r="AZ45" i="4" s="1"/>
  <c r="AO45" i="4"/>
  <c r="BB45" i="4" s="1"/>
  <c r="BD48" i="4"/>
  <c r="AR49" i="4"/>
  <c r="AR52" i="4" s="1"/>
  <c r="AV49" i="4"/>
  <c r="AV52" i="4" s="1"/>
  <c r="AQ21" i="5"/>
  <c r="AU21" i="5"/>
  <c r="AY21" i="5"/>
  <c r="BF21" i="5" s="1"/>
  <c r="O43" i="5"/>
  <c r="AA43" i="5"/>
  <c r="AM43" i="5"/>
  <c r="BB43" i="5" s="1"/>
  <c r="AQ51" i="6"/>
  <c r="F44" i="3"/>
  <c r="R44" i="3"/>
  <c r="AD44" i="3"/>
  <c r="AQ43" i="4"/>
  <c r="BD43" i="4" s="1"/>
  <c r="AU43" i="4"/>
  <c r="AY43" i="4"/>
  <c r="BE48" i="4"/>
  <c r="F18" i="5"/>
  <c r="R18" i="5"/>
  <c r="AD18" i="5"/>
  <c r="AY18" i="5" s="1"/>
  <c r="AT22" i="5"/>
  <c r="BD22" i="5" s="1"/>
  <c r="L43" i="5"/>
  <c r="X43" i="5"/>
  <c r="AJ43" i="5"/>
  <c r="BA43" i="5" s="1"/>
  <c r="AQ49" i="5"/>
  <c r="BD49" i="5" s="1"/>
  <c r="BD18" i="6"/>
  <c r="BE18" i="6"/>
  <c r="AR33" i="6"/>
  <c r="AT58" i="6"/>
  <c r="I58" i="6"/>
  <c r="AR56" i="6"/>
  <c r="AR58" i="6" s="1"/>
  <c r="AT49" i="4"/>
  <c r="AT22" i="6"/>
  <c r="AM22" i="6"/>
  <c r="BB15" i="6"/>
  <c r="BB22" i="6" s="1"/>
  <c r="AT15" i="6"/>
  <c r="BD19" i="6"/>
  <c r="BE47" i="6"/>
  <c r="BF47" i="6"/>
  <c r="AY51" i="6"/>
  <c r="BE16" i="6"/>
  <c r="AR51" i="6"/>
  <c r="AU54" i="6"/>
  <c r="AZ54" i="6"/>
  <c r="AZ58" i="6" s="1"/>
  <c r="BA55" i="6"/>
  <c r="BF55" i="6" s="1"/>
  <c r="AQ56" i="6"/>
  <c r="BD56" i="6" s="1"/>
  <c r="AU56" i="6"/>
  <c r="BE56" i="6" s="1"/>
  <c r="AY56" i="6"/>
  <c r="BF56" i="6" s="1"/>
  <c r="L58" i="6"/>
  <c r="AS58" i="6" s="1"/>
  <c r="AM58" i="6"/>
  <c r="H16" i="8"/>
  <c r="H23" i="8"/>
  <c r="AQ15" i="6"/>
  <c r="AU15" i="6"/>
  <c r="AY15" i="6"/>
  <c r="BE20" i="6"/>
  <c r="AS33" i="6"/>
  <c r="BD33" i="6" s="1"/>
  <c r="AW33" i="6"/>
  <c r="BE33" i="6" s="1"/>
  <c r="BA33" i="6"/>
  <c r="BF33" i="6" s="1"/>
  <c r="G51" i="6"/>
  <c r="AQ48" i="6"/>
  <c r="BD48" i="6" s="1"/>
  <c r="AQ58" i="6"/>
  <c r="AQ54" i="6"/>
  <c r="BD54" i="6" s="1"/>
  <c r="AT55" i="6"/>
  <c r="AX55" i="6"/>
  <c r="AX58" i="6" s="1"/>
  <c r="BB55" i="6"/>
  <c r="BB58" i="6" s="1"/>
  <c r="AW55" i="6"/>
  <c r="AW58" i="6" s="1"/>
  <c r="H100" i="8"/>
  <c r="H96" i="8"/>
  <c r="H102" i="8"/>
  <c r="H97" i="8"/>
  <c r="H98" i="8"/>
  <c r="H91" i="8"/>
  <c r="H77" i="8"/>
  <c r="H73" i="8"/>
  <c r="H101" i="8"/>
  <c r="H95" i="8"/>
  <c r="H92" i="8"/>
  <c r="H74" i="8"/>
  <c r="H89" i="8"/>
  <c r="H69" i="8"/>
  <c r="H99" i="8"/>
  <c r="H94" i="8"/>
  <c r="H71" i="8"/>
  <c r="H66" i="8"/>
  <c r="H62" i="8"/>
  <c r="H93" i="8"/>
  <c r="H90" i="8"/>
  <c r="H76" i="8"/>
  <c r="H67" i="8"/>
  <c r="H47" i="8"/>
  <c r="H43" i="8"/>
  <c r="H75" i="8"/>
  <c r="H72" i="8"/>
  <c r="H64" i="8"/>
  <c r="H48" i="8"/>
  <c r="H44" i="8"/>
  <c r="H46" i="8"/>
  <c r="H40" i="8"/>
  <c r="H22" i="8"/>
  <c r="H18" i="8"/>
  <c r="H14" i="8"/>
  <c r="H70" i="8"/>
  <c r="H68" i="8"/>
  <c r="H65" i="8"/>
  <c r="H49" i="8"/>
  <c r="H45" i="8"/>
  <c r="H39" i="8"/>
  <c r="H37" i="8"/>
  <c r="H41" i="8"/>
  <c r="H42" i="8"/>
  <c r="H38" i="8"/>
  <c r="H13" i="8"/>
  <c r="H20" i="8"/>
  <c r="H50" i="8"/>
  <c r="AQ35" i="6"/>
  <c r="BD35" i="6" s="1"/>
  <c r="AU35" i="6"/>
  <c r="BE35" i="6" s="1"/>
  <c r="AY35" i="6"/>
  <c r="BF35" i="6" s="1"/>
  <c r="BF41" i="6"/>
  <c r="BD46" i="6"/>
  <c r="S51" i="6"/>
  <c r="AU48" i="6"/>
  <c r="BE48" i="6" s="1"/>
  <c r="H17" i="8"/>
  <c r="H24" i="8"/>
  <c r="O99" i="11" l="1"/>
  <c r="O96" i="11"/>
  <c r="H28" i="8"/>
  <c r="AU24" i="5"/>
  <c r="BE24" i="5" s="1"/>
  <c r="BE21" i="5"/>
  <c r="BE45" i="4"/>
  <c r="P16" i="12"/>
  <c r="J48" i="2"/>
  <c r="AS45" i="2"/>
  <c r="AS48" i="2" s="1"/>
  <c r="J67" i="2"/>
  <c r="H104" i="8"/>
  <c r="H105" i="8"/>
  <c r="BA58" i="6"/>
  <c r="AU51" i="6"/>
  <c r="BE51" i="6" s="1"/>
  <c r="BF54" i="6"/>
  <c r="BF18" i="5"/>
  <c r="BF43" i="4"/>
  <c r="AQ24" i="5"/>
  <c r="BD21" i="5"/>
  <c r="BE40" i="5"/>
  <c r="AQ45" i="4"/>
  <c r="BD45" i="4" s="1"/>
  <c r="AV44" i="3"/>
  <c r="BE41" i="3"/>
  <c r="BD52" i="4"/>
  <c r="BD42" i="3"/>
  <c r="AU44" i="3"/>
  <c r="BE44" i="3" s="1"/>
  <c r="BE19" i="3"/>
  <c r="AO8" i="12"/>
  <c r="AS40" i="2"/>
  <c r="K40" i="2"/>
  <c r="L40" i="2" s="1"/>
  <c r="M40" i="2" s="1"/>
  <c r="AQ12" i="12"/>
  <c r="BG68" i="2"/>
  <c r="I101" i="8"/>
  <c r="I102" i="8"/>
  <c r="I97" i="8"/>
  <c r="I98" i="8"/>
  <c r="I95" i="8"/>
  <c r="I92" i="8"/>
  <c r="I74" i="8"/>
  <c r="I70" i="8"/>
  <c r="I100" i="8"/>
  <c r="I93" i="8"/>
  <c r="I89" i="8"/>
  <c r="I75" i="8"/>
  <c r="I99" i="8"/>
  <c r="I94" i="8"/>
  <c r="I77" i="8"/>
  <c r="I71" i="8"/>
  <c r="I91" i="8"/>
  <c r="I76" i="8"/>
  <c r="I67" i="8"/>
  <c r="I63" i="8"/>
  <c r="I90" i="8"/>
  <c r="I72" i="8"/>
  <c r="I66" i="8"/>
  <c r="I64" i="8"/>
  <c r="I48" i="8"/>
  <c r="I44" i="8"/>
  <c r="I40" i="8"/>
  <c r="I69" i="8"/>
  <c r="I62" i="8"/>
  <c r="I49" i="8"/>
  <c r="I45" i="8"/>
  <c r="I41" i="8"/>
  <c r="I73" i="8"/>
  <c r="I68" i="8"/>
  <c r="I65" i="8"/>
  <c r="I43" i="8"/>
  <c r="I37" i="8"/>
  <c r="I23" i="8"/>
  <c r="I19" i="8"/>
  <c r="I15" i="8"/>
  <c r="I50" i="8"/>
  <c r="I96" i="8"/>
  <c r="I46" i="8"/>
  <c r="I42" i="8"/>
  <c r="I38" i="8"/>
  <c r="I47" i="8"/>
  <c r="I39" i="8"/>
  <c r="I22" i="8"/>
  <c r="I20" i="8"/>
  <c r="I13" i="8"/>
  <c r="I25" i="8"/>
  <c r="I18" i="8"/>
  <c r="I16" i="8"/>
  <c r="I21" i="8"/>
  <c r="I14" i="8"/>
  <c r="I12" i="8"/>
  <c r="I24" i="8"/>
  <c r="I17" i="8"/>
  <c r="J16" i="12"/>
  <c r="AC49" i="4"/>
  <c r="AA9" i="12"/>
  <c r="AB6" i="12"/>
  <c r="L57" i="2"/>
  <c r="BD15" i="6"/>
  <c r="AQ22" i="6"/>
  <c r="BD22" i="6" s="1"/>
  <c r="BD15" i="5"/>
  <c r="AQ18" i="5"/>
  <c r="BD18" i="5" s="1"/>
  <c r="AV9" i="12"/>
  <c r="AV10" i="12" s="1"/>
  <c r="Y13" i="12"/>
  <c r="Y10" i="12"/>
  <c r="J8" i="8"/>
  <c r="H4" i="4"/>
  <c r="H4" i="5"/>
  <c r="H4" i="6"/>
  <c r="H4" i="3"/>
  <c r="K4" i="2"/>
  <c r="F4" i="12"/>
  <c r="G47" i="12"/>
  <c r="H46" i="12"/>
  <c r="AP10" i="12"/>
  <c r="AY22" i="6"/>
  <c r="BF22" i="6" s="1"/>
  <c r="BF15" i="6"/>
  <c r="AU58" i="6"/>
  <c r="BE58" i="6" s="1"/>
  <c r="BE54" i="6"/>
  <c r="H27" i="8"/>
  <c r="BF51" i="6"/>
  <c r="AY58" i="6"/>
  <c r="BF58" i="6" s="1"/>
  <c r="BE43" i="4"/>
  <c r="BF18" i="4"/>
  <c r="BF45" i="4"/>
  <c r="BD42" i="4"/>
  <c r="BF15" i="4"/>
  <c r="BB44" i="3"/>
  <c r="BF44" i="3" s="1"/>
  <c r="AT44" i="3"/>
  <c r="BD49" i="4"/>
  <c r="AQ44" i="3"/>
  <c r="BE16" i="3"/>
  <c r="BE55" i="6"/>
  <c r="AV8" i="12"/>
  <c r="AU13" i="12"/>
  <c r="AU12" i="12" s="1"/>
  <c r="AQ10" i="12"/>
  <c r="J56" i="2"/>
  <c r="AW4" i="2"/>
  <c r="AX3" i="2"/>
  <c r="AP8" i="12"/>
  <c r="V16" i="12"/>
  <c r="AO13" i="12"/>
  <c r="G16" i="12"/>
  <c r="AP13" i="12"/>
  <c r="AP12" i="12" s="1"/>
  <c r="Z13" i="12"/>
  <c r="Z16" i="12" s="1"/>
  <c r="Z10" i="12"/>
  <c r="BC9" i="12"/>
  <c r="BC10" i="12" s="1"/>
  <c r="H53" i="8"/>
  <c r="H52" i="8"/>
  <c r="AS12" i="12"/>
  <c r="H79" i="8"/>
  <c r="H80" i="8"/>
  <c r="BD58" i="6"/>
  <c r="BE15" i="6"/>
  <c r="AU22" i="6"/>
  <c r="BE22" i="6" s="1"/>
  <c r="BD51" i="6"/>
  <c r="AU18" i="5"/>
  <c r="BE18" i="5" s="1"/>
  <c r="BE15" i="5"/>
  <c r="BE15" i="4"/>
  <c r="AU18" i="4"/>
  <c r="BE18" i="4" s="1"/>
  <c r="BD43" i="5"/>
  <c r="AT24" i="5"/>
  <c r="BE42" i="4"/>
  <c r="BF16" i="3"/>
  <c r="AR16" i="12"/>
  <c r="D18" i="12"/>
  <c r="AO16" i="12"/>
  <c r="AR10" i="12"/>
  <c r="AR8" i="12"/>
  <c r="AV8" i="8"/>
  <c r="AT4" i="4"/>
  <c r="AT4" i="6"/>
  <c r="AT4" i="5"/>
  <c r="AT4" i="3"/>
  <c r="AR4" i="12"/>
  <c r="AT13" i="12"/>
  <c r="AT12" i="12" s="1"/>
  <c r="S16" i="12"/>
  <c r="I48" i="2"/>
  <c r="I67" i="2"/>
  <c r="AS10" i="12"/>
  <c r="G51" i="2"/>
  <c r="AS70" i="8" l="1"/>
  <c r="AS41" i="8"/>
  <c r="AS44" i="8"/>
  <c r="AS91" i="8"/>
  <c r="AP16" i="12"/>
  <c r="H123" i="8"/>
  <c r="F6" i="3"/>
  <c r="AS63" i="8"/>
  <c r="H114" i="8"/>
  <c r="H29" i="8"/>
  <c r="H30" i="8"/>
  <c r="F9" i="3"/>
  <c r="AT16" i="12"/>
  <c r="BB16" i="12"/>
  <c r="H124" i="8"/>
  <c r="F6" i="4"/>
  <c r="BB13" i="12"/>
  <c r="BB12" i="12" s="1"/>
  <c r="AO12" i="12"/>
  <c r="AU4" i="6"/>
  <c r="AU4" i="5"/>
  <c r="AW8" i="8"/>
  <c r="AU4" i="3"/>
  <c r="AU4" i="4"/>
  <c r="AS4" i="12"/>
  <c r="K56" i="2"/>
  <c r="BD44" i="3"/>
  <c r="H47" i="12"/>
  <c r="L9" i="2" s="1"/>
  <c r="I46" i="12"/>
  <c r="I4" i="4"/>
  <c r="K8" i="8"/>
  <c r="I4" i="6"/>
  <c r="I4" i="5"/>
  <c r="I4" i="3"/>
  <c r="L4" i="2"/>
  <c r="G4" i="12"/>
  <c r="Y16" i="12"/>
  <c r="AD49" i="4"/>
  <c r="AD52" i="4" s="1"/>
  <c r="AC6" i="12"/>
  <c r="AB9" i="12"/>
  <c r="AQ16" i="12"/>
  <c r="AS19" i="8"/>
  <c r="I104" i="8"/>
  <c r="I105" i="8"/>
  <c r="H106" i="8"/>
  <c r="H107" i="8"/>
  <c r="H108" i="8" s="1"/>
  <c r="H109" i="8" s="1"/>
  <c r="F9" i="6"/>
  <c r="AY3" i="2"/>
  <c r="AX4" i="2"/>
  <c r="I28" i="8"/>
  <c r="I27" i="8"/>
  <c r="N40" i="2"/>
  <c r="O40" i="2" s="1"/>
  <c r="P40" i="2" s="1"/>
  <c r="AT40" i="2"/>
  <c r="AS67" i="2"/>
  <c r="D27" i="12"/>
  <c r="D37" i="12"/>
  <c r="H82" i="8"/>
  <c r="H81" i="8"/>
  <c r="H83" i="8" s="1"/>
  <c r="H84" i="8" s="1"/>
  <c r="F9" i="5"/>
  <c r="H54" i="8"/>
  <c r="H56" i="8"/>
  <c r="H57" i="8" s="1"/>
  <c r="H55" i="8"/>
  <c r="F9" i="4"/>
  <c r="AU16" i="12"/>
  <c r="AP46" i="12"/>
  <c r="J102" i="8"/>
  <c r="AS102" i="8" s="1"/>
  <c r="J98" i="8"/>
  <c r="AS98" i="8" s="1"/>
  <c r="J99" i="8"/>
  <c r="AS99" i="8" s="1"/>
  <c r="J95" i="8"/>
  <c r="AS95" i="8" s="1"/>
  <c r="J101" i="8"/>
  <c r="AS101" i="8" s="1"/>
  <c r="J100" i="8"/>
  <c r="AS100" i="8" s="1"/>
  <c r="J93" i="8"/>
  <c r="AS93" i="8" s="1"/>
  <c r="J89" i="8"/>
  <c r="J75" i="8"/>
  <c r="AS75" i="8" s="1"/>
  <c r="J71" i="8"/>
  <c r="AS71" i="8" s="1"/>
  <c r="J97" i="8"/>
  <c r="AS97" i="8" s="1"/>
  <c r="J94" i="8"/>
  <c r="AS94" i="8" s="1"/>
  <c r="J90" i="8"/>
  <c r="AS90" i="8" s="1"/>
  <c r="J76" i="8"/>
  <c r="AS76" i="8" s="1"/>
  <c r="J91" i="8"/>
  <c r="J74" i="8"/>
  <c r="AS74" i="8" s="1"/>
  <c r="J67" i="8"/>
  <c r="AS67" i="8" s="1"/>
  <c r="J73" i="8"/>
  <c r="AS73" i="8" s="1"/>
  <c r="J72" i="8"/>
  <c r="AS72" i="8" s="1"/>
  <c r="J68" i="8"/>
  <c r="AS68" i="8" s="1"/>
  <c r="J64" i="8"/>
  <c r="AS64" i="8" s="1"/>
  <c r="J96" i="8"/>
  <c r="AS96" i="8" s="1"/>
  <c r="J69" i="8"/>
  <c r="AS69" i="8" s="1"/>
  <c r="J62" i="8"/>
  <c r="J49" i="8"/>
  <c r="AS49" i="8" s="1"/>
  <c r="J45" i="8"/>
  <c r="AS45" i="8" s="1"/>
  <c r="J41" i="8"/>
  <c r="J65" i="8"/>
  <c r="AS65" i="8" s="1"/>
  <c r="J50" i="8"/>
  <c r="AS50" i="8" s="1"/>
  <c r="J46" i="8"/>
  <c r="AS46" i="8" s="1"/>
  <c r="J42" i="8"/>
  <c r="AS42" i="8" s="1"/>
  <c r="J70" i="8"/>
  <c r="J48" i="8"/>
  <c r="AS48" i="8" s="1"/>
  <c r="J38" i="8"/>
  <c r="AS38" i="8" s="1"/>
  <c r="J24" i="8"/>
  <c r="AS24" i="8" s="1"/>
  <c r="J20" i="8"/>
  <c r="AS20" i="8" s="1"/>
  <c r="J16" i="8"/>
  <c r="AS16" i="8" s="1"/>
  <c r="J12" i="8"/>
  <c r="AS12" i="8" s="1"/>
  <c r="J92" i="8"/>
  <c r="AS92" i="8" s="1"/>
  <c r="J66" i="8"/>
  <c r="AS66" i="8" s="1"/>
  <c r="J77" i="8"/>
  <c r="AS77" i="8" s="1"/>
  <c r="J47" i="8"/>
  <c r="AS47" i="8" s="1"/>
  <c r="J40" i="8"/>
  <c r="AS40" i="8" s="1"/>
  <c r="J63" i="8"/>
  <c r="J43" i="8"/>
  <c r="AS43" i="8" s="1"/>
  <c r="J39" i="8"/>
  <c r="AS39" i="8" s="1"/>
  <c r="J25" i="8"/>
  <c r="AS25" i="8" s="1"/>
  <c r="J18" i="8"/>
  <c r="AS18" i="8" s="1"/>
  <c r="J23" i="8"/>
  <c r="AS23" i="8" s="1"/>
  <c r="J21" i="8"/>
  <c r="AS21" i="8" s="1"/>
  <c r="J14" i="8"/>
  <c r="AS14" i="8" s="1"/>
  <c r="J44" i="8"/>
  <c r="J19" i="8"/>
  <c r="J17" i="8"/>
  <c r="AS17" i="8" s="1"/>
  <c r="J37" i="8"/>
  <c r="J15" i="8"/>
  <c r="AS15" i="8" s="1"/>
  <c r="J13" i="8"/>
  <c r="AS13" i="8" s="1"/>
  <c r="J22" i="8"/>
  <c r="AS22" i="8" s="1"/>
  <c r="AA13" i="12"/>
  <c r="AA16" i="12" s="1"/>
  <c r="AA10" i="12"/>
  <c r="BD24" i="5"/>
  <c r="H126" i="8"/>
  <c r="F6" i="6"/>
  <c r="AS16" i="12"/>
  <c r="BC8" i="12"/>
  <c r="H125" i="8"/>
  <c r="F6" i="5"/>
  <c r="K9" i="2"/>
  <c r="L45" i="2"/>
  <c r="M57" i="2"/>
  <c r="AC52" i="4"/>
  <c r="AX49" i="4"/>
  <c r="I53" i="8"/>
  <c r="I52" i="8"/>
  <c r="I80" i="8"/>
  <c r="I79" i="8"/>
  <c r="AS28" i="8" l="1"/>
  <c r="AS27" i="8"/>
  <c r="AS123" i="8" s="1"/>
  <c r="AW6" i="12"/>
  <c r="K45" i="2"/>
  <c r="D66" i="12"/>
  <c r="AV16" i="12"/>
  <c r="H116" i="8"/>
  <c r="I81" i="8"/>
  <c r="G10" i="5" s="1"/>
  <c r="I82" i="8"/>
  <c r="I83" i="8"/>
  <c r="I84" i="8" s="1"/>
  <c r="G9" i="5"/>
  <c r="F10" i="4"/>
  <c r="I123" i="8"/>
  <c r="G6" i="3"/>
  <c r="F10" i="6"/>
  <c r="AV13" i="12"/>
  <c r="J46" i="12"/>
  <c r="I47" i="12"/>
  <c r="L56" i="2"/>
  <c r="H115" i="8"/>
  <c r="F10" i="3"/>
  <c r="AX52" i="4"/>
  <c r="BE52" i="4" s="1"/>
  <c r="BE49" i="4"/>
  <c r="J28" i="8"/>
  <c r="J27" i="8"/>
  <c r="AY4" i="2"/>
  <c r="AZ3" i="2"/>
  <c r="AB13" i="12"/>
  <c r="AB10" i="12"/>
  <c r="I124" i="8"/>
  <c r="G6" i="4"/>
  <c r="N57" i="2"/>
  <c r="F31" i="6"/>
  <c r="F32" i="6"/>
  <c r="F40" i="6"/>
  <c r="F25" i="6"/>
  <c r="J79" i="8"/>
  <c r="J80" i="8"/>
  <c r="AS62" i="8"/>
  <c r="J104" i="8"/>
  <c r="J105" i="8"/>
  <c r="AS89" i="8"/>
  <c r="F12" i="4"/>
  <c r="D39" i="12"/>
  <c r="I114" i="8"/>
  <c r="I29" i="8"/>
  <c r="I31" i="8"/>
  <c r="I32" i="8" s="1"/>
  <c r="I30" i="8"/>
  <c r="G9" i="3"/>
  <c r="F12" i="6"/>
  <c r="I107" i="8"/>
  <c r="I108" i="8"/>
  <c r="I109" i="8" s="1"/>
  <c r="I106" i="8"/>
  <c r="G10" i="6" s="1"/>
  <c r="G9" i="6"/>
  <c r="G12" i="6" s="1"/>
  <c r="AE49" i="4"/>
  <c r="AE52" i="4" s="1"/>
  <c r="AC9" i="12"/>
  <c r="AD6" i="12"/>
  <c r="F30" i="4"/>
  <c r="F36" i="4"/>
  <c r="F29" i="4"/>
  <c r="F21" i="4"/>
  <c r="H31" i="8"/>
  <c r="H32" i="8" s="1"/>
  <c r="F29" i="3"/>
  <c r="F35" i="3"/>
  <c r="F28" i="3"/>
  <c r="F22" i="3"/>
  <c r="I125" i="8"/>
  <c r="G6" i="5"/>
  <c r="I54" i="8"/>
  <c r="G10" i="4" s="1"/>
  <c r="I55" i="8"/>
  <c r="G9" i="4"/>
  <c r="L67" i="2"/>
  <c r="L48" i="2"/>
  <c r="F34" i="5"/>
  <c r="F27" i="5"/>
  <c r="F28" i="5"/>
  <c r="BC16" i="12"/>
  <c r="J52" i="8"/>
  <c r="J53" i="8"/>
  <c r="AS37" i="8"/>
  <c r="F10" i="5"/>
  <c r="AU40" i="2"/>
  <c r="Q40" i="2"/>
  <c r="R40" i="2" s="1"/>
  <c r="S40" i="2" s="1"/>
  <c r="AX8" i="8"/>
  <c r="AV4" i="6"/>
  <c r="AV4" i="5"/>
  <c r="AV4" i="4"/>
  <c r="AV4" i="3"/>
  <c r="AT4" i="12"/>
  <c r="I126" i="8"/>
  <c r="G6" i="6"/>
  <c r="L8" i="8"/>
  <c r="J4" i="6"/>
  <c r="J4" i="5"/>
  <c r="J4" i="3"/>
  <c r="J4" i="4"/>
  <c r="H4" i="12"/>
  <c r="M4" i="2"/>
  <c r="K102" i="8"/>
  <c r="K99" i="8"/>
  <c r="K95" i="8"/>
  <c r="K101" i="8"/>
  <c r="K100" i="8"/>
  <c r="K96" i="8"/>
  <c r="K97" i="8"/>
  <c r="K94" i="8"/>
  <c r="K90" i="8"/>
  <c r="K76" i="8"/>
  <c r="K72" i="8"/>
  <c r="K91" i="8"/>
  <c r="K77" i="8"/>
  <c r="K73" i="8"/>
  <c r="K68" i="8"/>
  <c r="K98" i="8"/>
  <c r="K93" i="8"/>
  <c r="K70" i="8"/>
  <c r="K69" i="8"/>
  <c r="K65" i="8"/>
  <c r="K92" i="8"/>
  <c r="K75" i="8"/>
  <c r="K50" i="8"/>
  <c r="K46" i="8"/>
  <c r="K42" i="8"/>
  <c r="K74" i="8"/>
  <c r="K63" i="8"/>
  <c r="K47" i="8"/>
  <c r="K43" i="8"/>
  <c r="K66" i="8"/>
  <c r="K45" i="8"/>
  <c r="K39" i="8"/>
  <c r="K25" i="8"/>
  <c r="K21" i="8"/>
  <c r="K17" i="8"/>
  <c r="K13" i="8"/>
  <c r="K67" i="8"/>
  <c r="K62" i="8"/>
  <c r="K89" i="8"/>
  <c r="K71" i="8"/>
  <c r="K48" i="8"/>
  <c r="K41" i="8"/>
  <c r="K40" i="8"/>
  <c r="K38" i="8"/>
  <c r="K64" i="8"/>
  <c r="K44" i="8"/>
  <c r="K37" i="8"/>
  <c r="K49" i="8"/>
  <c r="K23" i="8"/>
  <c r="K16" i="8"/>
  <c r="K14" i="8"/>
  <c r="K19" i="8"/>
  <c r="K12" i="8"/>
  <c r="K24" i="8"/>
  <c r="K22" i="8"/>
  <c r="K15" i="8"/>
  <c r="K18" i="8"/>
  <c r="K20" i="8"/>
  <c r="F13" i="3"/>
  <c r="H117" i="8"/>
  <c r="H127" i="8"/>
  <c r="F33" i="4" l="1"/>
  <c r="AC13" i="12"/>
  <c r="AC16" i="12" s="1"/>
  <c r="AC10" i="12"/>
  <c r="F28" i="6"/>
  <c r="AB16" i="12"/>
  <c r="AV12" i="12"/>
  <c r="BC13" i="12"/>
  <c r="BC12" i="12" s="1"/>
  <c r="H113" i="8"/>
  <c r="H86" i="2"/>
  <c r="K79" i="8"/>
  <c r="K80" i="8"/>
  <c r="L101" i="8"/>
  <c r="L100" i="8"/>
  <c r="L96" i="8"/>
  <c r="L97" i="8"/>
  <c r="L91" i="8"/>
  <c r="L77" i="8"/>
  <c r="L73" i="8"/>
  <c r="L102" i="8"/>
  <c r="L99" i="8"/>
  <c r="L92" i="8"/>
  <c r="L74" i="8"/>
  <c r="L98" i="8"/>
  <c r="L93" i="8"/>
  <c r="L76" i="8"/>
  <c r="L72" i="8"/>
  <c r="L70" i="8"/>
  <c r="L69" i="8"/>
  <c r="L90" i="8"/>
  <c r="L75" i="8"/>
  <c r="L66" i="8"/>
  <c r="L62" i="8"/>
  <c r="L89" i="8"/>
  <c r="L65" i="8"/>
  <c r="L63" i="8"/>
  <c r="L47" i="8"/>
  <c r="L43" i="8"/>
  <c r="L95" i="8"/>
  <c r="L68" i="8"/>
  <c r="L48" i="8"/>
  <c r="L44" i="8"/>
  <c r="L67" i="8"/>
  <c r="L50" i="8"/>
  <c r="L42" i="8"/>
  <c r="L22" i="8"/>
  <c r="L18" i="8"/>
  <c r="L14" i="8"/>
  <c r="L49" i="8"/>
  <c r="L94" i="8"/>
  <c r="L71" i="8"/>
  <c r="L64" i="8"/>
  <c r="L46" i="8"/>
  <c r="L39" i="8"/>
  <c r="L37" i="8"/>
  <c r="L41" i="8"/>
  <c r="L21" i="8"/>
  <c r="L19" i="8"/>
  <c r="L12" i="8"/>
  <c r="L45" i="8"/>
  <c r="L38" i="8"/>
  <c r="L24" i="8"/>
  <c r="L17" i="8"/>
  <c r="L15" i="8"/>
  <c r="L40" i="8"/>
  <c r="L20" i="8"/>
  <c r="L13" i="8"/>
  <c r="L16" i="8"/>
  <c r="L23" i="8"/>
  <c r="L25" i="8"/>
  <c r="J124" i="8"/>
  <c r="H6" i="4"/>
  <c r="F31" i="5"/>
  <c r="G12" i="4"/>
  <c r="F39" i="4"/>
  <c r="I116" i="8"/>
  <c r="D110" i="12"/>
  <c r="AS105" i="8"/>
  <c r="AS104" i="8"/>
  <c r="AS126" i="8" s="1"/>
  <c r="J125" i="8"/>
  <c r="H6" i="5"/>
  <c r="F43" i="6"/>
  <c r="O57" i="2"/>
  <c r="AZ4" i="2"/>
  <c r="BA3" i="2"/>
  <c r="J123" i="8"/>
  <c r="H6" i="3"/>
  <c r="K67" i="2"/>
  <c r="K48" i="2"/>
  <c r="K52" i="8"/>
  <c r="K53" i="8"/>
  <c r="K105" i="8"/>
  <c r="K104" i="8"/>
  <c r="J55" i="8"/>
  <c r="J54" i="8"/>
  <c r="H10" i="4" s="1"/>
  <c r="AQ10" i="4" s="1"/>
  <c r="H9" i="4"/>
  <c r="G27" i="5"/>
  <c r="G28" i="5"/>
  <c r="G34" i="5"/>
  <c r="G37" i="5" s="1"/>
  <c r="F38" i="3"/>
  <c r="J81" i="8"/>
  <c r="H10" i="5" s="1"/>
  <c r="AQ10" i="5" s="1"/>
  <c r="J82" i="8"/>
  <c r="H9" i="5"/>
  <c r="M56" i="2"/>
  <c r="H118" i="8"/>
  <c r="H91" i="2"/>
  <c r="K27" i="8"/>
  <c r="K28" i="8"/>
  <c r="F37" i="5"/>
  <c r="I56" i="8"/>
  <c r="I57" i="8" s="1"/>
  <c r="F25" i="3"/>
  <c r="F52" i="3" s="1"/>
  <c r="J108" i="8"/>
  <c r="J109" i="8" s="1"/>
  <c r="J107" i="8"/>
  <c r="J106" i="8"/>
  <c r="H9" i="6"/>
  <c r="G36" i="4"/>
  <c r="G39" i="4" s="1"/>
  <c r="G29" i="4"/>
  <c r="G21" i="4"/>
  <c r="G26" i="4" s="1"/>
  <c r="G30" i="4"/>
  <c r="AY8" i="8"/>
  <c r="AW4" i="4"/>
  <c r="AW4" i="5"/>
  <c r="AW4" i="6"/>
  <c r="AW4" i="3"/>
  <c r="AU4" i="12"/>
  <c r="J114" i="8"/>
  <c r="J30" i="8"/>
  <c r="J116" i="8" s="1"/>
  <c r="J29" i="8"/>
  <c r="H9" i="3"/>
  <c r="M9" i="2"/>
  <c r="AP47" i="12"/>
  <c r="G22" i="3"/>
  <c r="G25" i="3" s="1"/>
  <c r="G35" i="3"/>
  <c r="G38" i="3" s="1"/>
  <c r="G28" i="3"/>
  <c r="G29" i="3"/>
  <c r="D103" i="12"/>
  <c r="D30" i="12" s="1"/>
  <c r="E66" i="12"/>
  <c r="AQ9" i="3"/>
  <c r="M8" i="8"/>
  <c r="K4" i="6"/>
  <c r="K4" i="5"/>
  <c r="K4" i="4"/>
  <c r="K4" i="3"/>
  <c r="N4" i="2"/>
  <c r="I4" i="12"/>
  <c r="G40" i="6"/>
  <c r="G43" i="6" s="1"/>
  <c r="G32" i="6"/>
  <c r="G31" i="6"/>
  <c r="G37" i="6" s="1"/>
  <c r="G25" i="6"/>
  <c r="G28" i="6" s="1"/>
  <c r="G60" i="6" s="1"/>
  <c r="I17" i="2" s="1"/>
  <c r="T40" i="2"/>
  <c r="U40" i="2" s="1"/>
  <c r="V40" i="2" s="1"/>
  <c r="AV40" i="2"/>
  <c r="BF40" i="2" s="1"/>
  <c r="AS53" i="8"/>
  <c r="AS52" i="8"/>
  <c r="AS124" i="8" s="1"/>
  <c r="AS127" i="8" s="1"/>
  <c r="F32" i="3"/>
  <c r="F26" i="4"/>
  <c r="F54" i="4" s="1"/>
  <c r="H15" i="2" s="1"/>
  <c r="AF49" i="4"/>
  <c r="AF52" i="4" s="1"/>
  <c r="AY52" i="4" s="1"/>
  <c r="AD9" i="12"/>
  <c r="AE6" i="12"/>
  <c r="I115" i="8"/>
  <c r="I117" i="8" s="1"/>
  <c r="G10" i="3"/>
  <c r="G13" i="3" s="1"/>
  <c r="F12" i="5"/>
  <c r="J126" i="8"/>
  <c r="H6" i="6"/>
  <c r="AS79" i="8"/>
  <c r="AS125" i="8" s="1"/>
  <c r="AS80" i="8"/>
  <c r="F37" i="6"/>
  <c r="F60" i="6" s="1"/>
  <c r="K46" i="12"/>
  <c r="J47" i="12"/>
  <c r="I127" i="8"/>
  <c r="G12" i="5"/>
  <c r="AS30" i="8"/>
  <c r="AS29" i="8"/>
  <c r="AT63" i="8" l="1"/>
  <c r="I91" i="2"/>
  <c r="H14" i="2"/>
  <c r="D52" i="12"/>
  <c r="AT18" i="8"/>
  <c r="AS113" i="8"/>
  <c r="AS86" i="2"/>
  <c r="AT99" i="8"/>
  <c r="H17" i="2"/>
  <c r="AT25" i="8"/>
  <c r="AT22" i="8"/>
  <c r="N9" i="2"/>
  <c r="H25" i="6"/>
  <c r="H28" i="6" s="1"/>
  <c r="H32" i="6"/>
  <c r="AQ32" i="6" s="1"/>
  <c r="H40" i="6"/>
  <c r="H31" i="6"/>
  <c r="AQ6" i="6"/>
  <c r="AS54" i="8"/>
  <c r="AS115" i="8" s="1"/>
  <c r="AS55" i="8"/>
  <c r="AS116" i="8" s="1"/>
  <c r="N8" i="8"/>
  <c r="L4" i="4"/>
  <c r="L4" i="6"/>
  <c r="L4" i="3"/>
  <c r="O4" i="2"/>
  <c r="J4" i="12"/>
  <c r="L4" i="5"/>
  <c r="D21" i="12"/>
  <c r="D22" i="12" s="1"/>
  <c r="D31" i="12"/>
  <c r="E34" i="12"/>
  <c r="J117" i="8"/>
  <c r="K114" i="8"/>
  <c r="K30" i="8"/>
  <c r="K29" i="8"/>
  <c r="I9" i="3"/>
  <c r="K124" i="8"/>
  <c r="I6" i="4"/>
  <c r="BA4" i="2"/>
  <c r="BB3" i="2"/>
  <c r="L105" i="8"/>
  <c r="L104" i="8"/>
  <c r="K82" i="8"/>
  <c r="K81" i="8"/>
  <c r="I10" i="5" s="1"/>
  <c r="I9" i="5"/>
  <c r="AS114" i="8"/>
  <c r="M101" i="8"/>
  <c r="AT101" i="8" s="1"/>
  <c r="M102" i="8"/>
  <c r="AT102" i="8" s="1"/>
  <c r="M97" i="8"/>
  <c r="AT97" i="8" s="1"/>
  <c r="M98" i="8"/>
  <c r="AT98" i="8" s="1"/>
  <c r="M99" i="8"/>
  <c r="M92" i="8"/>
  <c r="AT92" i="8" s="1"/>
  <c r="M74" i="8"/>
  <c r="AT74" i="8" s="1"/>
  <c r="M70" i="8"/>
  <c r="AT70" i="8" s="1"/>
  <c r="M96" i="8"/>
  <c r="AT96" i="8" s="1"/>
  <c r="M93" i="8"/>
  <c r="AT93" i="8" s="1"/>
  <c r="M89" i="8"/>
  <c r="M75" i="8"/>
  <c r="AT75" i="8" s="1"/>
  <c r="M90" i="8"/>
  <c r="AT90" i="8" s="1"/>
  <c r="M73" i="8"/>
  <c r="AT73" i="8" s="1"/>
  <c r="M71" i="8"/>
  <c r="AT71" i="8" s="1"/>
  <c r="M67" i="8"/>
  <c r="AT67" i="8" s="1"/>
  <c r="M63" i="8"/>
  <c r="M95" i="8"/>
  <c r="AT95" i="8" s="1"/>
  <c r="M94" i="8"/>
  <c r="AT94" i="8" s="1"/>
  <c r="M68" i="8"/>
  <c r="AT68" i="8" s="1"/>
  <c r="M48" i="8"/>
  <c r="AT48" i="8" s="1"/>
  <c r="M44" i="8"/>
  <c r="AT44" i="8" s="1"/>
  <c r="M40" i="8"/>
  <c r="AT40" i="8" s="1"/>
  <c r="M100" i="8"/>
  <c r="AT100" i="8" s="1"/>
  <c r="M91" i="8"/>
  <c r="AT91" i="8" s="1"/>
  <c r="M66" i="8"/>
  <c r="AT66" i="8" s="1"/>
  <c r="M64" i="8"/>
  <c r="AT64" i="8" s="1"/>
  <c r="M49" i="8"/>
  <c r="AT49" i="8" s="1"/>
  <c r="M45" i="8"/>
  <c r="AT45" i="8" s="1"/>
  <c r="M41" i="8"/>
  <c r="AT41" i="8" s="1"/>
  <c r="M62" i="8"/>
  <c r="M47" i="8"/>
  <c r="AT47" i="8" s="1"/>
  <c r="M37" i="8"/>
  <c r="AT37" i="8" s="1"/>
  <c r="M23" i="8"/>
  <c r="AT23" i="8" s="1"/>
  <c r="M19" i="8"/>
  <c r="AT19" i="8" s="1"/>
  <c r="M15" i="8"/>
  <c r="AT15" i="8" s="1"/>
  <c r="M76" i="8"/>
  <c r="AT76" i="8" s="1"/>
  <c r="M72" i="8"/>
  <c r="AT72" i="8" s="1"/>
  <c r="M77" i="8"/>
  <c r="AT77" i="8" s="1"/>
  <c r="M42" i="8"/>
  <c r="AT42" i="8" s="1"/>
  <c r="M39" i="8"/>
  <c r="AT39" i="8" s="1"/>
  <c r="M69" i="8"/>
  <c r="AT69" i="8" s="1"/>
  <c r="M43" i="8"/>
  <c r="AT43" i="8" s="1"/>
  <c r="M50" i="8"/>
  <c r="AT50" i="8" s="1"/>
  <c r="M38" i="8"/>
  <c r="AT38" i="8" s="1"/>
  <c r="M46" i="8"/>
  <c r="AT46" i="8" s="1"/>
  <c r="M24" i="8"/>
  <c r="AT24" i="8" s="1"/>
  <c r="M17" i="8"/>
  <c r="AT17" i="8" s="1"/>
  <c r="M22" i="8"/>
  <c r="M20" i="8"/>
  <c r="AT20" i="8" s="1"/>
  <c r="M13" i="8"/>
  <c r="AT13" i="8" s="1"/>
  <c r="M65" i="8"/>
  <c r="AT65" i="8" s="1"/>
  <c r="M25" i="8"/>
  <c r="M18" i="8"/>
  <c r="M16" i="8"/>
  <c r="AT16" i="8" s="1"/>
  <c r="M21" i="8"/>
  <c r="AT21" i="8" s="1"/>
  <c r="M14" i="8"/>
  <c r="AT14" i="8" s="1"/>
  <c r="M12" i="8"/>
  <c r="J31" i="8"/>
  <c r="J32" i="8" s="1"/>
  <c r="K123" i="8"/>
  <c r="I6" i="3"/>
  <c r="H12" i="5"/>
  <c r="AQ9" i="5"/>
  <c r="J56" i="8"/>
  <c r="J57" i="8" s="1"/>
  <c r="K106" i="8"/>
  <c r="K107" i="8"/>
  <c r="K108" i="8" s="1"/>
  <c r="K109" i="8" s="1"/>
  <c r="I9" i="6"/>
  <c r="AZ8" i="8"/>
  <c r="AX4" i="4"/>
  <c r="AX4" i="6"/>
  <c r="AX4" i="5"/>
  <c r="AX4" i="3"/>
  <c r="AV4" i="12"/>
  <c r="D147" i="12"/>
  <c r="D40" i="12" s="1"/>
  <c r="D42" i="12" s="1"/>
  <c r="E110" i="12"/>
  <c r="H36" i="4"/>
  <c r="H39" i="4" s="1"/>
  <c r="AQ6" i="4"/>
  <c r="H29" i="4"/>
  <c r="H33" i="4" s="1"/>
  <c r="H21" i="4"/>
  <c r="H30" i="4"/>
  <c r="AQ30" i="4" s="1"/>
  <c r="L79" i="8"/>
  <c r="L80" i="8"/>
  <c r="K125" i="8"/>
  <c r="I6" i="5"/>
  <c r="K47" i="12"/>
  <c r="O9" i="2" s="1"/>
  <c r="L46" i="12"/>
  <c r="AS83" i="8"/>
  <c r="AS84" i="8" s="1"/>
  <c r="AS81" i="8"/>
  <c r="AS82" i="8"/>
  <c r="F51" i="5"/>
  <c r="H16" i="2" s="1"/>
  <c r="AG49" i="4"/>
  <c r="AE9" i="12"/>
  <c r="AF6" i="12"/>
  <c r="AW40" i="2"/>
  <c r="W40" i="2"/>
  <c r="X40" i="2" s="1"/>
  <c r="Y40" i="2" s="1"/>
  <c r="G32" i="3"/>
  <c r="G52" i="3" s="1"/>
  <c r="AT9" i="2"/>
  <c r="M45" i="2"/>
  <c r="J115" i="8"/>
  <c r="H10" i="3"/>
  <c r="H13" i="3" s="1"/>
  <c r="G33" i="4"/>
  <c r="G54" i="4" s="1"/>
  <c r="I15" i="2" s="1"/>
  <c r="H10" i="6"/>
  <c r="AQ10" i="6" s="1"/>
  <c r="AQ9" i="6"/>
  <c r="J83" i="8"/>
  <c r="J84" i="8" s="1"/>
  <c r="G31" i="5"/>
  <c r="G51" i="5" s="1"/>
  <c r="I16" i="2" s="1"/>
  <c r="H35" i="3"/>
  <c r="H38" i="3" s="1"/>
  <c r="H28" i="3"/>
  <c r="H29" i="3"/>
  <c r="AQ29" i="3" s="1"/>
  <c r="H22" i="3"/>
  <c r="H25" i="3" s="1"/>
  <c r="AQ6" i="3"/>
  <c r="H28" i="5"/>
  <c r="AQ28" i="5" s="1"/>
  <c r="H34" i="5"/>
  <c r="H37" i="5" s="1"/>
  <c r="AQ6" i="5"/>
  <c r="H27" i="5"/>
  <c r="AS106" i="8"/>
  <c r="AS107" i="8"/>
  <c r="AS108" i="8" s="1"/>
  <c r="AS109" i="8" s="1"/>
  <c r="AQ25" i="6"/>
  <c r="AQ29" i="4"/>
  <c r="AS31" i="8"/>
  <c r="AS32" i="8" s="1"/>
  <c r="I113" i="8"/>
  <c r="I118" i="8" s="1"/>
  <c r="I86" i="2"/>
  <c r="AQ31" i="6"/>
  <c r="AD13" i="12"/>
  <c r="AD10" i="12"/>
  <c r="F66" i="12"/>
  <c r="AQ10" i="3"/>
  <c r="AQ13" i="3" s="1"/>
  <c r="AW9" i="12"/>
  <c r="N56" i="2"/>
  <c r="AQ35" i="3"/>
  <c r="H12" i="4"/>
  <c r="K126" i="8"/>
  <c r="I6" i="6"/>
  <c r="K55" i="8"/>
  <c r="K54" i="8"/>
  <c r="K56" i="8" s="1"/>
  <c r="K57" i="8" s="1"/>
  <c r="I9" i="4"/>
  <c r="J127" i="8"/>
  <c r="O45" i="2"/>
  <c r="P57" i="2"/>
  <c r="AQ9" i="4"/>
  <c r="L28" i="8"/>
  <c r="L27" i="8"/>
  <c r="L53" i="8"/>
  <c r="L52" i="8"/>
  <c r="AT62" i="8"/>
  <c r="E52" i="12" l="1"/>
  <c r="I14" i="2"/>
  <c r="I18" i="2" s="1"/>
  <c r="AT52" i="8"/>
  <c r="AT124" i="8" s="1"/>
  <c r="AT53" i="8"/>
  <c r="AT80" i="8"/>
  <c r="AT79" i="8"/>
  <c r="AT125" i="8" s="1"/>
  <c r="G66" i="12"/>
  <c r="AQ33" i="4"/>
  <c r="AH49" i="4"/>
  <c r="AH52" i="4" s="1"/>
  <c r="AG6" i="12"/>
  <c r="AF9" i="12"/>
  <c r="L125" i="8"/>
  <c r="J6" i="5"/>
  <c r="AQ12" i="5"/>
  <c r="M80" i="8"/>
  <c r="M79" i="8"/>
  <c r="M104" i="8"/>
  <c r="M105" i="8"/>
  <c r="AT89" i="8"/>
  <c r="I12" i="5"/>
  <c r="L126" i="8"/>
  <c r="J6" i="6"/>
  <c r="D24" i="12"/>
  <c r="H43" i="6"/>
  <c r="AQ43" i="6" s="1"/>
  <c r="AQ40" i="6"/>
  <c r="N45" i="2"/>
  <c r="L124" i="8"/>
  <c r="J6" i="4"/>
  <c r="AQ12" i="4"/>
  <c r="AQ38" i="3"/>
  <c r="AQ28" i="6"/>
  <c r="H32" i="3"/>
  <c r="H52" i="3" s="1"/>
  <c r="AQ28" i="3"/>
  <c r="I34" i="5"/>
  <c r="I27" i="5"/>
  <c r="I28" i="5"/>
  <c r="AQ22" i="3"/>
  <c r="M28" i="8"/>
  <c r="M27" i="8"/>
  <c r="AT12" i="8"/>
  <c r="L106" i="8"/>
  <c r="J10" i="6" s="1"/>
  <c r="L107" i="8"/>
  <c r="L108" i="8"/>
  <c r="L109" i="8" s="1"/>
  <c r="J9" i="6"/>
  <c r="J12" i="6" s="1"/>
  <c r="I29" i="4"/>
  <c r="I21" i="4"/>
  <c r="I30" i="4"/>
  <c r="I36" i="4"/>
  <c r="K116" i="8"/>
  <c r="O8" i="8"/>
  <c r="M4" i="4"/>
  <c r="M4" i="6"/>
  <c r="M4" i="5"/>
  <c r="M4" i="3"/>
  <c r="P4" i="2"/>
  <c r="K4" i="12"/>
  <c r="N102" i="8"/>
  <c r="N98" i="8"/>
  <c r="N99" i="8"/>
  <c r="N95" i="8"/>
  <c r="N96" i="8"/>
  <c r="N93" i="8"/>
  <c r="N89" i="8"/>
  <c r="N75" i="8"/>
  <c r="N71" i="8"/>
  <c r="N94" i="8"/>
  <c r="N90" i="8"/>
  <c r="N76" i="8"/>
  <c r="N67" i="8"/>
  <c r="N97" i="8"/>
  <c r="N92" i="8"/>
  <c r="N77" i="8"/>
  <c r="N68" i="8"/>
  <c r="N64" i="8"/>
  <c r="N100" i="8"/>
  <c r="N91" i="8"/>
  <c r="N74" i="8"/>
  <c r="N66" i="8"/>
  <c r="N49" i="8"/>
  <c r="N45" i="8"/>
  <c r="N41" i="8"/>
  <c r="N73" i="8"/>
  <c r="N70" i="8"/>
  <c r="N62" i="8"/>
  <c r="N50" i="8"/>
  <c r="N46" i="8"/>
  <c r="N42" i="8"/>
  <c r="N72" i="8"/>
  <c r="N44" i="8"/>
  <c r="N40" i="8"/>
  <c r="N38" i="8"/>
  <c r="N24" i="8"/>
  <c r="N20" i="8"/>
  <c r="N16" i="8"/>
  <c r="N12" i="8"/>
  <c r="N63" i="8"/>
  <c r="N101" i="8"/>
  <c r="N69" i="8"/>
  <c r="N47" i="8"/>
  <c r="N43" i="8"/>
  <c r="N37" i="8"/>
  <c r="N65" i="8"/>
  <c r="N22" i="8"/>
  <c r="N15" i="8"/>
  <c r="N13" i="8"/>
  <c r="N25" i="8"/>
  <c r="N18" i="8"/>
  <c r="N23" i="8"/>
  <c r="N21" i="8"/>
  <c r="N14" i="8"/>
  <c r="N48" i="8"/>
  <c r="N39" i="8"/>
  <c r="N17" i="8"/>
  <c r="N19" i="8"/>
  <c r="H18" i="2"/>
  <c r="I92" i="2"/>
  <c r="L114" i="8"/>
  <c r="L30" i="8"/>
  <c r="L29" i="8"/>
  <c r="J9" i="3"/>
  <c r="J113" i="8"/>
  <c r="J86" i="2"/>
  <c r="AQ37" i="6"/>
  <c r="L47" i="12"/>
  <c r="P9" i="2" s="1"/>
  <c r="AU9" i="2" s="1"/>
  <c r="M46" i="12"/>
  <c r="AQ46" i="12"/>
  <c r="AQ34" i="5"/>
  <c r="BA8" i="8"/>
  <c r="AY4" i="6"/>
  <c r="AY4" i="5"/>
  <c r="AY4" i="4"/>
  <c r="AY4" i="3"/>
  <c r="AW4" i="12"/>
  <c r="K115" i="8"/>
  <c r="I10" i="3"/>
  <c r="J118" i="8"/>
  <c r="J91" i="2"/>
  <c r="L54" i="8"/>
  <c r="J10" i="4" s="1"/>
  <c r="L55" i="8"/>
  <c r="J9" i="4"/>
  <c r="J12" i="4" s="1"/>
  <c r="P45" i="2"/>
  <c r="Q57" i="2"/>
  <c r="I40" i="6"/>
  <c r="I31" i="6"/>
  <c r="I25" i="6"/>
  <c r="I32" i="6"/>
  <c r="O56" i="2"/>
  <c r="AW10" i="12"/>
  <c r="AW8" i="12"/>
  <c r="H31" i="5"/>
  <c r="H51" i="5" s="1"/>
  <c r="J16" i="2" s="1"/>
  <c r="AS16" i="2" s="1"/>
  <c r="AQ27" i="5"/>
  <c r="AQ12" i="6"/>
  <c r="Z40" i="2"/>
  <c r="AA40" i="2" s="1"/>
  <c r="AB40" i="2" s="1"/>
  <c r="AX40" i="2"/>
  <c r="AE13" i="12"/>
  <c r="AE10" i="12"/>
  <c r="H26" i="4"/>
  <c r="H54" i="4" s="1"/>
  <c r="J15" i="2" s="1"/>
  <c r="AS15" i="2" s="1"/>
  <c r="AQ21" i="4"/>
  <c r="F110" i="12"/>
  <c r="I10" i="6"/>
  <c r="I28" i="3"/>
  <c r="I29" i="3"/>
  <c r="I22" i="3"/>
  <c r="I35" i="3"/>
  <c r="H12" i="6"/>
  <c r="M52" i="8"/>
  <c r="M53" i="8"/>
  <c r="K83" i="8"/>
  <c r="K84" i="8" s="1"/>
  <c r="AQ36" i="4"/>
  <c r="K117" i="8"/>
  <c r="E102" i="12"/>
  <c r="AS56" i="8"/>
  <c r="AS57" i="8" s="1"/>
  <c r="L123" i="8"/>
  <c r="L127" i="8" s="1"/>
  <c r="J6" i="3"/>
  <c r="O67" i="2"/>
  <c r="O48" i="2"/>
  <c r="I10" i="4"/>
  <c r="AD16" i="12"/>
  <c r="AW13" i="12"/>
  <c r="M48" i="2"/>
  <c r="M67" i="2"/>
  <c r="AT67" i="2" s="1"/>
  <c r="AT45" i="2"/>
  <c r="AT48" i="2" s="1"/>
  <c r="AG52" i="4"/>
  <c r="L83" i="8"/>
  <c r="L84" i="8" s="1"/>
  <c r="L81" i="8"/>
  <c r="L82" i="8"/>
  <c r="J9" i="5"/>
  <c r="D44" i="12"/>
  <c r="I12" i="6"/>
  <c r="K127" i="8"/>
  <c r="AS117" i="8"/>
  <c r="AS118" i="8" s="1"/>
  <c r="BC3" i="2"/>
  <c r="BB4" i="2"/>
  <c r="I13" i="3"/>
  <c r="K31" i="8"/>
  <c r="K32" i="8" s="1"/>
  <c r="D59" i="12"/>
  <c r="H37" i="6"/>
  <c r="AQ47" i="12"/>
  <c r="F52" i="12" l="1"/>
  <c r="J14" i="2"/>
  <c r="J29" i="3"/>
  <c r="J35" i="3"/>
  <c r="J38" i="3" s="1"/>
  <c r="J22" i="3"/>
  <c r="J25" i="3" s="1"/>
  <c r="J28" i="3"/>
  <c r="K91" i="2"/>
  <c r="M54" i="8"/>
  <c r="K10" i="4" s="1"/>
  <c r="M55" i="8"/>
  <c r="K9" i="4"/>
  <c r="H60" i="6"/>
  <c r="I32" i="3"/>
  <c r="AQ26" i="4"/>
  <c r="AE16" i="12"/>
  <c r="N27" i="8"/>
  <c r="N28" i="8"/>
  <c r="N104" i="8"/>
  <c r="N105" i="8"/>
  <c r="P8" i="8"/>
  <c r="N4" i="6"/>
  <c r="N4" i="5"/>
  <c r="N4" i="3"/>
  <c r="N4" i="4"/>
  <c r="L4" i="12"/>
  <c r="Q4" i="2"/>
  <c r="M123" i="8"/>
  <c r="K6" i="3"/>
  <c r="AQ32" i="3"/>
  <c r="J30" i="4"/>
  <c r="J36" i="4"/>
  <c r="J39" i="4" s="1"/>
  <c r="J29" i="4"/>
  <c r="J33" i="4" s="1"/>
  <c r="J21" i="4"/>
  <c r="J26" i="4" s="1"/>
  <c r="J54" i="4" s="1"/>
  <c r="L15" i="2" s="1"/>
  <c r="J31" i="6"/>
  <c r="J37" i="6" s="1"/>
  <c r="J25" i="6"/>
  <c r="J28" i="6" s="1"/>
  <c r="J32" i="6"/>
  <c r="J40" i="6"/>
  <c r="J43" i="6" s="1"/>
  <c r="M81" i="8"/>
  <c r="K10" i="5" s="1"/>
  <c r="M83" i="8"/>
  <c r="M84" i="8" s="1"/>
  <c r="M82" i="8"/>
  <c r="K9" i="5"/>
  <c r="AI49" i="4"/>
  <c r="AG9" i="12"/>
  <c r="AH6" i="12"/>
  <c r="AR10" i="4"/>
  <c r="L113" i="8"/>
  <c r="L86" i="2"/>
  <c r="AQ39" i="4"/>
  <c r="M124" i="8"/>
  <c r="K6" i="4"/>
  <c r="I38" i="3"/>
  <c r="AQ31" i="5"/>
  <c r="I28" i="6"/>
  <c r="I12" i="4"/>
  <c r="L56" i="8"/>
  <c r="L57" i="8" s="1"/>
  <c r="N46" i="12"/>
  <c r="M47" i="12"/>
  <c r="L115" i="8"/>
  <c r="L117" i="8" s="1"/>
  <c r="J10" i="3"/>
  <c r="J13" i="3" s="1"/>
  <c r="O99" i="8"/>
  <c r="O95" i="8"/>
  <c r="O100" i="8"/>
  <c r="O96" i="8"/>
  <c r="O102" i="8"/>
  <c r="O94" i="8"/>
  <c r="O90" i="8"/>
  <c r="O76" i="8"/>
  <c r="O72" i="8"/>
  <c r="O98" i="8"/>
  <c r="O91" i="8"/>
  <c r="O77" i="8"/>
  <c r="O73" i="8"/>
  <c r="O97" i="8"/>
  <c r="O92" i="8"/>
  <c r="O75" i="8"/>
  <c r="O71" i="8"/>
  <c r="O68" i="8"/>
  <c r="O89" i="8"/>
  <c r="O74" i="8"/>
  <c r="O69" i="8"/>
  <c r="O65" i="8"/>
  <c r="O101" i="8"/>
  <c r="O93" i="8"/>
  <c r="O70" i="8"/>
  <c r="O64" i="8"/>
  <c r="O62" i="8"/>
  <c r="O50" i="8"/>
  <c r="O46" i="8"/>
  <c r="O42" i="8"/>
  <c r="O67" i="8"/>
  <c r="O47" i="8"/>
  <c r="O43" i="8"/>
  <c r="O63" i="8"/>
  <c r="O49" i="8"/>
  <c r="O41" i="8"/>
  <c r="O39" i="8"/>
  <c r="O25" i="8"/>
  <c r="O21" i="8"/>
  <c r="O17" i="8"/>
  <c r="O13" i="8"/>
  <c r="O48" i="8"/>
  <c r="O66" i="8"/>
  <c r="O44" i="8"/>
  <c r="O38" i="8"/>
  <c r="O45" i="8"/>
  <c r="O40" i="8"/>
  <c r="O20" i="8"/>
  <c r="O18" i="8"/>
  <c r="O23" i="8"/>
  <c r="O16" i="8"/>
  <c r="O14" i="8"/>
  <c r="O37" i="8"/>
  <c r="O19" i="8"/>
  <c r="O12" i="8"/>
  <c r="O15" i="8"/>
  <c r="O22" i="8"/>
  <c r="O24" i="8"/>
  <c r="I26" i="4"/>
  <c r="M114" i="8"/>
  <c r="M29" i="8"/>
  <c r="M31" i="8" s="1"/>
  <c r="M32" i="8" s="1"/>
  <c r="M30" i="8"/>
  <c r="K9" i="3"/>
  <c r="I31" i="5"/>
  <c r="AT104" i="8"/>
  <c r="AT126" i="8" s="1"/>
  <c r="AT105" i="8"/>
  <c r="J34" i="5"/>
  <c r="J37" i="5" s="1"/>
  <c r="J27" i="5"/>
  <c r="J31" i="5" s="1"/>
  <c r="J28" i="5"/>
  <c r="H66" i="12"/>
  <c r="AT54" i="8"/>
  <c r="AT56" i="8" s="1"/>
  <c r="AT57" i="8" s="1"/>
  <c r="AT55" i="8"/>
  <c r="I88" i="2"/>
  <c r="I89" i="2"/>
  <c r="BB8" i="8"/>
  <c r="AZ4" i="6"/>
  <c r="AZ4" i="5"/>
  <c r="AZ4" i="4"/>
  <c r="AZ4" i="3"/>
  <c r="AX4" i="12"/>
  <c r="D49" i="12"/>
  <c r="H8" i="2"/>
  <c r="J10" i="5"/>
  <c r="AR10" i="5" s="1"/>
  <c r="AW12" i="12"/>
  <c r="I25" i="3"/>
  <c r="I52" i="3" s="1"/>
  <c r="G110" i="12"/>
  <c r="AY40" i="2"/>
  <c r="AC40" i="2"/>
  <c r="AD40" i="2" s="1"/>
  <c r="AE40" i="2" s="1"/>
  <c r="I37" i="6"/>
  <c r="I60" i="6" s="1"/>
  <c r="R57" i="2"/>
  <c r="L31" i="8"/>
  <c r="L32" i="8" s="1"/>
  <c r="H89" i="2"/>
  <c r="H88" i="2"/>
  <c r="H92" i="2"/>
  <c r="N52" i="8"/>
  <c r="N53" i="8"/>
  <c r="I33" i="4"/>
  <c r="AQ25" i="3"/>
  <c r="I37" i="5"/>
  <c r="N48" i="2"/>
  <c r="N67" i="2"/>
  <c r="E17" i="12"/>
  <c r="AR9" i="5"/>
  <c r="M107" i="8"/>
  <c r="M108" i="8" s="1"/>
  <c r="M109" i="8" s="1"/>
  <c r="M106" i="8"/>
  <c r="K9" i="6"/>
  <c r="AT81" i="8"/>
  <c r="AT83" i="8" s="1"/>
  <c r="AT84" i="8" s="1"/>
  <c r="AT82" i="8"/>
  <c r="BC4" i="2"/>
  <c r="BD3" i="2"/>
  <c r="BD4" i="2" s="1"/>
  <c r="K113" i="8"/>
  <c r="K118" i="8" s="1"/>
  <c r="K86" i="2"/>
  <c r="AW16" i="12"/>
  <c r="P56" i="2"/>
  <c r="I43" i="6"/>
  <c r="P67" i="2"/>
  <c r="P48" i="2"/>
  <c r="AU45" i="2"/>
  <c r="AU48" i="2" s="1"/>
  <c r="AS91" i="2"/>
  <c r="AQ37" i="5"/>
  <c r="L116" i="8"/>
  <c r="N80" i="8"/>
  <c r="N79" i="8"/>
  <c r="I39" i="4"/>
  <c r="J60" i="6"/>
  <c r="L17" i="2" s="1"/>
  <c r="AT28" i="8"/>
  <c r="AT27" i="8"/>
  <c r="AT123" i="8" s="1"/>
  <c r="AT127" i="8" s="1"/>
  <c r="AX6" i="12"/>
  <c r="AQ54" i="4"/>
  <c r="I51" i="5"/>
  <c r="K16" i="2" s="1"/>
  <c r="M126" i="8"/>
  <c r="K6" i="6"/>
  <c r="M125" i="8"/>
  <c r="K6" i="5"/>
  <c r="AQ51" i="5"/>
  <c r="AF13" i="12"/>
  <c r="AF16" i="12" s="1"/>
  <c r="AF10" i="12"/>
  <c r="AU48" i="8" l="1"/>
  <c r="AU94" i="8"/>
  <c r="K17" i="2"/>
  <c r="K14" i="2"/>
  <c r="AU47" i="8"/>
  <c r="AU92" i="8"/>
  <c r="L118" i="8"/>
  <c r="L91" i="2"/>
  <c r="AT113" i="8"/>
  <c r="AT86" i="2"/>
  <c r="N125" i="8"/>
  <c r="L6" i="5"/>
  <c r="BC8" i="8"/>
  <c r="BA4" i="4"/>
  <c r="BA4" i="5"/>
  <c r="BA4" i="6"/>
  <c r="BA4" i="3"/>
  <c r="AY4" i="12"/>
  <c r="AR9" i="6"/>
  <c r="AR12" i="5"/>
  <c r="AQ52" i="3"/>
  <c r="H110" i="12"/>
  <c r="I66" i="12"/>
  <c r="M116" i="8"/>
  <c r="AI52" i="4"/>
  <c r="AZ52" i="4" s="1"/>
  <c r="AZ49" i="4"/>
  <c r="N123" i="8"/>
  <c r="L6" i="3"/>
  <c r="M56" i="8"/>
  <c r="M57" i="8" s="1"/>
  <c r="K40" i="6"/>
  <c r="K32" i="6"/>
  <c r="AR32" i="6" s="1"/>
  <c r="K31" i="6"/>
  <c r="K25" i="6"/>
  <c r="AR6" i="6"/>
  <c r="AT114" i="8"/>
  <c r="AT29" i="8"/>
  <c r="AT31" i="8" s="1"/>
  <c r="AT32" i="8" s="1"/>
  <c r="AT30" i="8"/>
  <c r="N81" i="8"/>
  <c r="L10" i="5" s="1"/>
  <c r="N82" i="8"/>
  <c r="L9" i="5"/>
  <c r="K10" i="6"/>
  <c r="AR10" i="6" s="1"/>
  <c r="E18" i="12"/>
  <c r="N124" i="8"/>
  <c r="L6" i="4"/>
  <c r="H87" i="2"/>
  <c r="H10" i="2"/>
  <c r="H39" i="2"/>
  <c r="H65" i="2" s="1"/>
  <c r="O27" i="8"/>
  <c r="O28" i="8"/>
  <c r="O79" i="8"/>
  <c r="O80" i="8"/>
  <c r="O105" i="8"/>
  <c r="O104" i="8"/>
  <c r="AR10" i="3"/>
  <c r="K12" i="5"/>
  <c r="Q8" i="8"/>
  <c r="O4" i="6"/>
  <c r="O4" i="5"/>
  <c r="O4" i="4"/>
  <c r="O4" i="3"/>
  <c r="R4" i="2"/>
  <c r="M4" i="12"/>
  <c r="AU12" i="8"/>
  <c r="J32" i="3"/>
  <c r="J52" i="3" s="1"/>
  <c r="AS14" i="2"/>
  <c r="AF40" i="2"/>
  <c r="AG40" i="2" s="1"/>
  <c r="AH40" i="2" s="1"/>
  <c r="AZ40" i="2"/>
  <c r="BG40" i="2" s="1"/>
  <c r="AT107" i="8"/>
  <c r="AT106" i="8"/>
  <c r="AT108" i="8" s="1"/>
  <c r="AT109" i="8" s="1"/>
  <c r="M115" i="8"/>
  <c r="K10" i="3"/>
  <c r="Q9" i="2"/>
  <c r="AJ49" i="4"/>
  <c r="AH9" i="12"/>
  <c r="AI6" i="12"/>
  <c r="K22" i="3"/>
  <c r="K35" i="3"/>
  <c r="K28" i="3"/>
  <c r="K29" i="3"/>
  <c r="AR29" i="3" s="1"/>
  <c r="AR6" i="3"/>
  <c r="N107" i="8"/>
  <c r="N108" i="8" s="1"/>
  <c r="N109" i="8" s="1"/>
  <c r="N106" i="8"/>
  <c r="L9" i="6"/>
  <c r="J17" i="2"/>
  <c r="AS17" i="2" s="1"/>
  <c r="AQ60" i="6"/>
  <c r="J12" i="5"/>
  <c r="J51" i="5" s="1"/>
  <c r="L16" i="2" s="1"/>
  <c r="K27" i="5"/>
  <c r="AR27" i="5" s="1"/>
  <c r="K28" i="5"/>
  <c r="AR28" i="5" s="1"/>
  <c r="AR6" i="5"/>
  <c r="K34" i="5"/>
  <c r="Q56" i="2"/>
  <c r="BD8" i="8"/>
  <c r="BB4" i="4"/>
  <c r="BB4" i="6"/>
  <c r="BB4" i="5"/>
  <c r="BB4" i="3"/>
  <c r="AZ4" i="12"/>
  <c r="AU67" i="2"/>
  <c r="N55" i="8"/>
  <c r="N54" i="8"/>
  <c r="L10" i="4" s="1"/>
  <c r="L9" i="4"/>
  <c r="S57" i="2"/>
  <c r="D50" i="12"/>
  <c r="K13" i="3"/>
  <c r="AR9" i="3"/>
  <c r="M117" i="8"/>
  <c r="O52" i="8"/>
  <c r="O53" i="8"/>
  <c r="O46" i="12"/>
  <c r="AR46" i="12" s="1"/>
  <c r="BB46" i="12" s="1"/>
  <c r="N47" i="12"/>
  <c r="R9" i="2" s="1"/>
  <c r="R45" i="2" s="1"/>
  <c r="I54" i="4"/>
  <c r="K15" i="2" s="1"/>
  <c r="K36" i="4"/>
  <c r="K29" i="4"/>
  <c r="K21" i="4"/>
  <c r="K30" i="4"/>
  <c r="AR30" i="4" s="1"/>
  <c r="AR6" i="4"/>
  <c r="AG13" i="12"/>
  <c r="AG16" i="12" s="1"/>
  <c r="AX16" i="12" s="1"/>
  <c r="AG10" i="12"/>
  <c r="AX9" i="12"/>
  <c r="AX8" i="12" s="1"/>
  <c r="M127" i="8"/>
  <c r="P100" i="8"/>
  <c r="AU100" i="8" s="1"/>
  <c r="P96" i="8"/>
  <c r="AU96" i="8" s="1"/>
  <c r="P102" i="8"/>
  <c r="AU102" i="8" s="1"/>
  <c r="P101" i="8"/>
  <c r="AU101" i="8" s="1"/>
  <c r="P97" i="8"/>
  <c r="AU97" i="8" s="1"/>
  <c r="P98" i="8"/>
  <c r="AU98" i="8" s="1"/>
  <c r="P91" i="8"/>
  <c r="AU91" i="8" s="1"/>
  <c r="P77" i="8"/>
  <c r="AU77" i="8" s="1"/>
  <c r="P73" i="8"/>
  <c r="AU73" i="8" s="1"/>
  <c r="P95" i="8"/>
  <c r="AU95" i="8" s="1"/>
  <c r="P92" i="8"/>
  <c r="P74" i="8"/>
  <c r="AU74" i="8" s="1"/>
  <c r="P89" i="8"/>
  <c r="P69" i="8"/>
  <c r="AU69" i="8" s="1"/>
  <c r="P94" i="8"/>
  <c r="P72" i="8"/>
  <c r="AU72" i="8" s="1"/>
  <c r="P70" i="8"/>
  <c r="AU70" i="8" s="1"/>
  <c r="P66" i="8"/>
  <c r="AU66" i="8" s="1"/>
  <c r="P62" i="8"/>
  <c r="P93" i="8"/>
  <c r="AU93" i="8" s="1"/>
  <c r="P99" i="8"/>
  <c r="AU99" i="8" s="1"/>
  <c r="P67" i="8"/>
  <c r="AU67" i="8" s="1"/>
  <c r="P47" i="8"/>
  <c r="P43" i="8"/>
  <c r="AU43" i="8" s="1"/>
  <c r="P71" i="8"/>
  <c r="AU71" i="8" s="1"/>
  <c r="P65" i="8"/>
  <c r="AU65" i="8" s="1"/>
  <c r="P63" i="8"/>
  <c r="AU63" i="8" s="1"/>
  <c r="P48" i="8"/>
  <c r="P44" i="8"/>
  <c r="AU44" i="8" s="1"/>
  <c r="P76" i="8"/>
  <c r="AU76" i="8" s="1"/>
  <c r="P46" i="8"/>
  <c r="AU46" i="8" s="1"/>
  <c r="P22" i="8"/>
  <c r="AU22" i="8" s="1"/>
  <c r="P18" i="8"/>
  <c r="AU18" i="8" s="1"/>
  <c r="P14" i="8"/>
  <c r="AU14" i="8" s="1"/>
  <c r="P64" i="8"/>
  <c r="AU64" i="8" s="1"/>
  <c r="P75" i="8"/>
  <c r="AU75" i="8" s="1"/>
  <c r="P38" i="8"/>
  <c r="AU38" i="8" s="1"/>
  <c r="P90" i="8"/>
  <c r="AU90" i="8" s="1"/>
  <c r="P50" i="8"/>
  <c r="AU50" i="8" s="1"/>
  <c r="P45" i="8"/>
  <c r="AU45" i="8" s="1"/>
  <c r="P40" i="8"/>
  <c r="AU40" i="8" s="1"/>
  <c r="P49" i="8"/>
  <c r="AU49" i="8" s="1"/>
  <c r="P41" i="8"/>
  <c r="AU41" i="8" s="1"/>
  <c r="P39" i="8"/>
  <c r="AU39" i="8" s="1"/>
  <c r="P37" i="8"/>
  <c r="P68" i="8"/>
  <c r="AU68" i="8" s="1"/>
  <c r="P25" i="8"/>
  <c r="AU25" i="8" s="1"/>
  <c r="P23" i="8"/>
  <c r="AU23" i="8" s="1"/>
  <c r="P16" i="8"/>
  <c r="AU16" i="8" s="1"/>
  <c r="P21" i="8"/>
  <c r="AU21" i="8" s="1"/>
  <c r="P19" i="8"/>
  <c r="AU19" i="8" s="1"/>
  <c r="P12" i="8"/>
  <c r="P24" i="8"/>
  <c r="AU24" i="8" s="1"/>
  <c r="P17" i="8"/>
  <c r="AU17" i="8" s="1"/>
  <c r="P15" i="8"/>
  <c r="AU15" i="8" s="1"/>
  <c r="P20" i="8"/>
  <c r="AU20" i="8" s="1"/>
  <c r="P13" i="8"/>
  <c r="AU13" i="8" s="1"/>
  <c r="P42" i="8"/>
  <c r="AU42" i="8" s="1"/>
  <c r="N126" i="8"/>
  <c r="L6" i="6"/>
  <c r="N114" i="8"/>
  <c r="N30" i="8"/>
  <c r="N116" i="8" s="1"/>
  <c r="N29" i="8"/>
  <c r="L9" i="3"/>
  <c r="K12" i="4"/>
  <c r="AR9" i="4"/>
  <c r="L14" i="2" l="1"/>
  <c r="L18" i="2" s="1"/>
  <c r="H52" i="12"/>
  <c r="AR31" i="5"/>
  <c r="R48" i="2"/>
  <c r="AR12" i="4"/>
  <c r="N115" i="8"/>
  <c r="L10" i="3"/>
  <c r="L25" i="6"/>
  <c r="L32" i="6"/>
  <c r="L40" i="6"/>
  <c r="L31" i="6"/>
  <c r="P28" i="8"/>
  <c r="P27" i="8"/>
  <c r="M113" i="8"/>
  <c r="M86" i="2"/>
  <c r="K39" i="4"/>
  <c r="AR36" i="4"/>
  <c r="O54" i="8"/>
  <c r="O55" i="8"/>
  <c r="O56" i="8" s="1"/>
  <c r="O57" i="8" s="1"/>
  <c r="M9" i="4"/>
  <c r="T57" i="2"/>
  <c r="R56" i="2"/>
  <c r="K37" i="5"/>
  <c r="AR34" i="5"/>
  <c r="K25" i="3"/>
  <c r="AR22" i="3"/>
  <c r="AJ52" i="4"/>
  <c r="O106" i="8"/>
  <c r="O107" i="8"/>
  <c r="O108" i="8"/>
  <c r="O109" i="8" s="1"/>
  <c r="M9" i="6"/>
  <c r="O123" i="8"/>
  <c r="M6" i="3"/>
  <c r="E37" i="12"/>
  <c r="E27" i="12"/>
  <c r="L12" i="5"/>
  <c r="AT116" i="8"/>
  <c r="K43" i="6"/>
  <c r="AR43" i="6" s="1"/>
  <c r="AR40" i="6"/>
  <c r="N127" i="8"/>
  <c r="AR12" i="6"/>
  <c r="G52" i="12"/>
  <c r="N31" i="8"/>
  <c r="N32" i="8" s="1"/>
  <c r="P79" i="8"/>
  <c r="P80" i="8"/>
  <c r="AU62" i="8"/>
  <c r="AX10" i="12"/>
  <c r="O124" i="8"/>
  <c r="M6" i="4"/>
  <c r="L12" i="4"/>
  <c r="L10" i="6"/>
  <c r="R8" i="8"/>
  <c r="P4" i="4"/>
  <c r="P4" i="5"/>
  <c r="S4" i="2"/>
  <c r="P4" i="6"/>
  <c r="P4" i="3"/>
  <c r="N4" i="12"/>
  <c r="O82" i="8"/>
  <c r="O83" i="8" s="1"/>
  <c r="O84" i="8" s="1"/>
  <c r="O81" i="8"/>
  <c r="M9" i="5"/>
  <c r="N83" i="8"/>
  <c r="N84" i="8" s="1"/>
  <c r="K28" i="6"/>
  <c r="AR25" i="6"/>
  <c r="J66" i="12"/>
  <c r="I110" i="12"/>
  <c r="K12" i="6"/>
  <c r="K26" i="4"/>
  <c r="K54" i="4" s="1"/>
  <c r="M15" i="2" s="1"/>
  <c r="AT15" i="2" s="1"/>
  <c r="AR21" i="4"/>
  <c r="M118" i="8"/>
  <c r="M91" i="2"/>
  <c r="K32" i="3"/>
  <c r="K52" i="3" s="1"/>
  <c r="AR28" i="3"/>
  <c r="AK49" i="4"/>
  <c r="AK52" i="4" s="1"/>
  <c r="AI9" i="12"/>
  <c r="AJ6" i="12"/>
  <c r="AY6" i="12" s="1"/>
  <c r="Q45" i="2"/>
  <c r="BA40" i="2"/>
  <c r="AI40" i="2"/>
  <c r="AJ40" i="2" s="1"/>
  <c r="AK40" i="2" s="1"/>
  <c r="J18" i="2"/>
  <c r="AU28" i="8"/>
  <c r="AU27" i="8"/>
  <c r="AU123" i="8" s="1"/>
  <c r="Q101" i="8"/>
  <c r="Q102" i="8"/>
  <c r="Q97" i="8"/>
  <c r="Q98" i="8"/>
  <c r="Q95" i="8"/>
  <c r="Q92" i="8"/>
  <c r="Q74" i="8"/>
  <c r="Q70" i="8"/>
  <c r="Q100" i="8"/>
  <c r="Q93" i="8"/>
  <c r="Q89" i="8"/>
  <c r="Q75" i="8"/>
  <c r="Q94" i="8"/>
  <c r="Q77" i="8"/>
  <c r="Q72" i="8"/>
  <c r="Q96" i="8"/>
  <c r="Q91" i="8"/>
  <c r="Q76" i="8"/>
  <c r="Q67" i="8"/>
  <c r="Q63" i="8"/>
  <c r="Q99" i="8"/>
  <c r="Q90" i="8"/>
  <c r="Q73" i="8"/>
  <c r="Q71" i="8"/>
  <c r="Q65" i="8"/>
  <c r="Q48" i="8"/>
  <c r="Q44" i="8"/>
  <c r="Q40" i="8"/>
  <c r="Q69" i="8"/>
  <c r="Q49" i="8"/>
  <c r="Q45" i="8"/>
  <c r="Q41" i="8"/>
  <c r="Q64" i="8"/>
  <c r="Q43" i="8"/>
  <c r="Q37" i="8"/>
  <c r="Q23" i="8"/>
  <c r="Q19" i="8"/>
  <c r="Q15" i="8"/>
  <c r="Q50" i="8"/>
  <c r="Q66" i="8"/>
  <c r="Q39" i="8"/>
  <c r="Q68" i="8"/>
  <c r="Q46" i="8"/>
  <c r="Q42" i="8"/>
  <c r="Q38" i="8"/>
  <c r="Q21" i="8"/>
  <c r="Q14" i="8"/>
  <c r="Q12" i="8"/>
  <c r="Q62" i="8"/>
  <c r="Q24" i="8"/>
  <c r="Q17" i="8"/>
  <c r="Q22" i="8"/>
  <c r="Q20" i="8"/>
  <c r="Q13" i="8"/>
  <c r="Q18" i="8"/>
  <c r="Q47" i="8"/>
  <c r="Q25" i="8"/>
  <c r="Q16" i="8"/>
  <c r="O125" i="8"/>
  <c r="M6" i="5"/>
  <c r="L36" i="4"/>
  <c r="L29" i="4"/>
  <c r="L21" i="4"/>
  <c r="L30" i="4"/>
  <c r="AT115" i="8"/>
  <c r="K37" i="6"/>
  <c r="AR31" i="6"/>
  <c r="AX13" i="12"/>
  <c r="L28" i="5"/>
  <c r="L34" i="5"/>
  <c r="L27" i="5"/>
  <c r="L13" i="3"/>
  <c r="N117" i="8"/>
  <c r="P53" i="8"/>
  <c r="P52" i="8"/>
  <c r="AU37" i="8"/>
  <c r="P105" i="8"/>
  <c r="P104" i="8"/>
  <c r="K33" i="4"/>
  <c r="AR29" i="4"/>
  <c r="O47" i="12"/>
  <c r="S9" i="2" s="1"/>
  <c r="S45" i="2" s="1"/>
  <c r="P46" i="12"/>
  <c r="AR13" i="3"/>
  <c r="N56" i="8"/>
  <c r="N57" i="8" s="1"/>
  <c r="K31" i="5"/>
  <c r="K38" i="3"/>
  <c r="AR35" i="3"/>
  <c r="AH13" i="12"/>
  <c r="AH10" i="12"/>
  <c r="AR47" i="12"/>
  <c r="BB47" i="12" s="1"/>
  <c r="AU89" i="8"/>
  <c r="K51" i="5"/>
  <c r="M16" i="2" s="1"/>
  <c r="AT16" i="2" s="1"/>
  <c r="O126" i="8"/>
  <c r="M6" i="6"/>
  <c r="O114" i="8"/>
  <c r="O31" i="8"/>
  <c r="O32" i="8" s="1"/>
  <c r="O29" i="8"/>
  <c r="O30" i="8"/>
  <c r="O116" i="8" s="1"/>
  <c r="M9" i="3"/>
  <c r="H11" i="2"/>
  <c r="H20" i="2"/>
  <c r="AT117" i="8"/>
  <c r="AT118" i="8" s="1"/>
  <c r="L35" i="3"/>
  <c r="L28" i="3"/>
  <c r="L29" i="3"/>
  <c r="L22" i="3"/>
  <c r="AO52" i="12"/>
  <c r="L92" i="2"/>
  <c r="K18" i="2"/>
  <c r="I52" i="12" l="1"/>
  <c r="M14" i="2"/>
  <c r="S67" i="2"/>
  <c r="AV45" i="2"/>
  <c r="S48" i="2"/>
  <c r="M13" i="3"/>
  <c r="AU104" i="8"/>
  <c r="AU126" i="8" s="1"/>
  <c r="AU105" i="8"/>
  <c r="P47" i="12"/>
  <c r="Q46" i="12"/>
  <c r="AS9" i="3"/>
  <c r="L37" i="5"/>
  <c r="AR37" i="6"/>
  <c r="AU30" i="8"/>
  <c r="AU29" i="8"/>
  <c r="AU31" i="8" s="1"/>
  <c r="AU32" i="8" s="1"/>
  <c r="Q48" i="2"/>
  <c r="Q67" i="2"/>
  <c r="AT91" i="2"/>
  <c r="K60" i="6"/>
  <c r="K66" i="12"/>
  <c r="M12" i="5"/>
  <c r="M28" i="3"/>
  <c r="M29" i="3"/>
  <c r="M22" i="3"/>
  <c r="M25" i="3" s="1"/>
  <c r="M35" i="3"/>
  <c r="M38" i="3" s="1"/>
  <c r="AR25" i="3"/>
  <c r="AR37" i="5"/>
  <c r="U57" i="2"/>
  <c r="P123" i="8"/>
  <c r="N6" i="3"/>
  <c r="L43" i="6"/>
  <c r="L89" i="2"/>
  <c r="L88" i="2"/>
  <c r="L32" i="3"/>
  <c r="L52" i="3" s="1"/>
  <c r="M32" i="6"/>
  <c r="M40" i="6"/>
  <c r="M43" i="6" s="1"/>
  <c r="M31" i="6"/>
  <c r="M37" i="6" s="1"/>
  <c r="M25" i="6"/>
  <c r="M28" i="6" s="1"/>
  <c r="AR38" i="3"/>
  <c r="P126" i="8"/>
  <c r="N6" i="6"/>
  <c r="AU52" i="8"/>
  <c r="AU124" i="8" s="1"/>
  <c r="AU53" i="8"/>
  <c r="L26" i="4"/>
  <c r="L54" i="4" s="1"/>
  <c r="N15" i="2" s="1"/>
  <c r="M34" i="5"/>
  <c r="M37" i="5" s="1"/>
  <c r="M27" i="5"/>
  <c r="M31" i="5" s="1"/>
  <c r="M28" i="5"/>
  <c r="Q80" i="8"/>
  <c r="Q79" i="8"/>
  <c r="J88" i="2"/>
  <c r="AS88" i="2" s="1"/>
  <c r="J89" i="2"/>
  <c r="AS89" i="2" s="1"/>
  <c r="AS18" i="2"/>
  <c r="J92" i="2"/>
  <c r="AV9" i="2"/>
  <c r="BF9" i="2" s="1"/>
  <c r="AR32" i="3"/>
  <c r="J110" i="12"/>
  <c r="AR28" i="6"/>
  <c r="M10" i="5"/>
  <c r="M29" i="4"/>
  <c r="M33" i="4" s="1"/>
  <c r="M21" i="4"/>
  <c r="M26" i="4" s="1"/>
  <c r="M30" i="4"/>
  <c r="M36" i="4"/>
  <c r="M39" i="4" s="1"/>
  <c r="AU80" i="8"/>
  <c r="AU79" i="8"/>
  <c r="AU125" i="8" s="1"/>
  <c r="E67" i="12"/>
  <c r="O127" i="8"/>
  <c r="M10" i="6"/>
  <c r="AS10" i="6" s="1"/>
  <c r="M10" i="4"/>
  <c r="AS10" i="4" s="1"/>
  <c r="P114" i="8"/>
  <c r="P30" i="8"/>
  <c r="P29" i="8"/>
  <c r="P31" i="8"/>
  <c r="P32" i="8" s="1"/>
  <c r="N9" i="3"/>
  <c r="L38" i="3"/>
  <c r="H24" i="2"/>
  <c r="H21" i="2"/>
  <c r="O115" i="8"/>
  <c r="O117" i="8" s="1"/>
  <c r="M10" i="3"/>
  <c r="AR33" i="4"/>
  <c r="P106" i="8"/>
  <c r="N10" i="6" s="1"/>
  <c r="P107" i="8"/>
  <c r="N9" i="6"/>
  <c r="P124" i="8"/>
  <c r="N6" i="4"/>
  <c r="N91" i="2"/>
  <c r="L33" i="4"/>
  <c r="Q28" i="8"/>
  <c r="Q27" i="8"/>
  <c r="AL40" i="2"/>
  <c r="AM40" i="2" s="1"/>
  <c r="AN40" i="2" s="1"/>
  <c r="BB40" i="2"/>
  <c r="AK6" i="12"/>
  <c r="AL49" i="4"/>
  <c r="AL52" i="4" s="1"/>
  <c r="AJ9" i="12"/>
  <c r="AR26" i="4"/>
  <c r="R102" i="8"/>
  <c r="R101" i="8"/>
  <c r="R98" i="8"/>
  <c r="R99" i="8"/>
  <c r="R95" i="8"/>
  <c r="R100" i="8"/>
  <c r="R93" i="8"/>
  <c r="R89" i="8"/>
  <c r="R75" i="8"/>
  <c r="R71" i="8"/>
  <c r="R97" i="8"/>
  <c r="R94" i="8"/>
  <c r="R90" i="8"/>
  <c r="R76" i="8"/>
  <c r="R96" i="8"/>
  <c r="R91" i="8"/>
  <c r="R74" i="8"/>
  <c r="R70" i="8"/>
  <c r="R67" i="8"/>
  <c r="R73" i="8"/>
  <c r="R68" i="8"/>
  <c r="R64" i="8"/>
  <c r="R69" i="8"/>
  <c r="R63" i="8"/>
  <c r="R49" i="8"/>
  <c r="R45" i="8"/>
  <c r="R41" i="8"/>
  <c r="R77" i="8"/>
  <c r="R72" i="8"/>
  <c r="R66" i="8"/>
  <c r="R50" i="8"/>
  <c r="R46" i="8"/>
  <c r="R42" i="8"/>
  <c r="R92" i="8"/>
  <c r="R48" i="8"/>
  <c r="R38" i="8"/>
  <c r="R24" i="8"/>
  <c r="R20" i="8"/>
  <c r="R16" i="8"/>
  <c r="R12" i="8"/>
  <c r="R65" i="8"/>
  <c r="R44" i="8"/>
  <c r="R40" i="8"/>
  <c r="R39" i="8"/>
  <c r="R37" i="8"/>
  <c r="R62" i="8"/>
  <c r="R47" i="8"/>
  <c r="R19" i="8"/>
  <c r="R17" i="8"/>
  <c r="R22" i="8"/>
  <c r="R15" i="8"/>
  <c r="R13" i="8"/>
  <c r="R43" i="8"/>
  <c r="R25" i="8"/>
  <c r="R18" i="8"/>
  <c r="R23" i="8"/>
  <c r="R21" i="8"/>
  <c r="R14" i="8"/>
  <c r="P82" i="8"/>
  <c r="P81" i="8"/>
  <c r="P83" i="8" s="1"/>
  <c r="P84" i="8" s="1"/>
  <c r="N9" i="5"/>
  <c r="N113" i="8"/>
  <c r="N118" i="8" s="1"/>
  <c r="N86" i="2"/>
  <c r="L51" i="5"/>
  <c r="N16" i="2" s="1"/>
  <c r="E39" i="12"/>
  <c r="M12" i="6"/>
  <c r="M60" i="6" s="1"/>
  <c r="O17" i="2" s="1"/>
  <c r="BA52" i="4"/>
  <c r="L12" i="6"/>
  <c r="S56" i="2"/>
  <c r="L28" i="6"/>
  <c r="R67" i="2"/>
  <c r="K88" i="2"/>
  <c r="K89" i="2"/>
  <c r="K92" i="2"/>
  <c r="L25" i="3"/>
  <c r="AH16" i="12"/>
  <c r="P54" i="8"/>
  <c r="N10" i="4" s="1"/>
  <c r="P55" i="8"/>
  <c r="N9" i="4"/>
  <c r="L31" i="5"/>
  <c r="AX12" i="12"/>
  <c r="L39" i="4"/>
  <c r="Q53" i="8"/>
  <c r="Q52" i="8"/>
  <c r="Q104" i="8"/>
  <c r="Q105" i="8"/>
  <c r="AU127" i="8"/>
  <c r="AI13" i="12"/>
  <c r="AI16" i="12" s="1"/>
  <c r="AI10" i="12"/>
  <c r="S8" i="8"/>
  <c r="Q4" i="4"/>
  <c r="Q4" i="6"/>
  <c r="Q4" i="5"/>
  <c r="Q4" i="3"/>
  <c r="T4" i="2"/>
  <c r="O4" i="12"/>
  <c r="P125" i="8"/>
  <c r="N6" i="5"/>
  <c r="AS9" i="5"/>
  <c r="BA49" i="4"/>
  <c r="AR39" i="4"/>
  <c r="AR54" i="4" s="1"/>
  <c r="L37" i="6"/>
  <c r="AS29" i="3" l="1"/>
  <c r="AV64" i="8"/>
  <c r="BF64" i="8" s="1"/>
  <c r="AV94" i="8"/>
  <c r="BF94" i="8" s="1"/>
  <c r="J52" i="12"/>
  <c r="N14" i="2"/>
  <c r="AV16" i="8"/>
  <c r="BF16" i="8" s="1"/>
  <c r="AV96" i="8"/>
  <c r="BF96" i="8" s="1"/>
  <c r="O91" i="2"/>
  <c r="N12" i="4"/>
  <c r="AS9" i="4"/>
  <c r="R28" i="8"/>
  <c r="R27" i="8"/>
  <c r="AM49" i="4"/>
  <c r="AK9" i="12"/>
  <c r="AL6" i="12"/>
  <c r="F67" i="12"/>
  <c r="E103" i="12"/>
  <c r="E30" i="12" s="1"/>
  <c r="Q81" i="8"/>
  <c r="Q82" i="8"/>
  <c r="O9" i="5"/>
  <c r="N31" i="6"/>
  <c r="N40" i="6"/>
  <c r="N25" i="6"/>
  <c r="N28" i="6" s="1"/>
  <c r="N32" i="6"/>
  <c r="AS32" i="6" s="1"/>
  <c r="AS6" i="6"/>
  <c r="V57" i="2"/>
  <c r="M51" i="5"/>
  <c r="O16" i="2" s="1"/>
  <c r="AT14" i="2"/>
  <c r="AR52" i="3"/>
  <c r="T56" i="2"/>
  <c r="N12" i="6"/>
  <c r="AS9" i="6"/>
  <c r="P115" i="8"/>
  <c r="N10" i="3"/>
  <c r="AS10" i="3" s="1"/>
  <c r="K110" i="12"/>
  <c r="M32" i="3"/>
  <c r="M52" i="3" s="1"/>
  <c r="L66" i="12"/>
  <c r="R46" i="12"/>
  <c r="Q47" i="12"/>
  <c r="U9" i="2" s="1"/>
  <c r="U45" i="2" s="1"/>
  <c r="AU107" i="8"/>
  <c r="AU106" i="8"/>
  <c r="AU108" i="8" s="1"/>
  <c r="AU109" i="8" s="1"/>
  <c r="R104" i="8"/>
  <c r="R105" i="8"/>
  <c r="Q114" i="8"/>
  <c r="Q29" i="8"/>
  <c r="Q30" i="8"/>
  <c r="O9" i="3"/>
  <c r="AU81" i="8"/>
  <c r="AU83" i="8" s="1"/>
  <c r="AU84" i="8" s="1"/>
  <c r="AU82" i="8"/>
  <c r="AS13" i="3"/>
  <c r="T8" i="8"/>
  <c r="R4" i="6"/>
  <c r="R4" i="5"/>
  <c r="R4" i="4"/>
  <c r="R4" i="3"/>
  <c r="P4" i="12"/>
  <c r="U4" i="2"/>
  <c r="BG4" i="2"/>
  <c r="AU113" i="8"/>
  <c r="AU86" i="2"/>
  <c r="Q107" i="8"/>
  <c r="Q108" i="8"/>
  <c r="Q109" i="8" s="1"/>
  <c r="Q106" i="8"/>
  <c r="O10" i="6" s="1"/>
  <c r="O9" i="6"/>
  <c r="Q124" i="8"/>
  <c r="O6" i="4"/>
  <c r="P56" i="8"/>
  <c r="P57" i="8" s="1"/>
  <c r="AS28" i="6"/>
  <c r="AS12" i="6"/>
  <c r="L60" i="6"/>
  <c r="E111" i="12"/>
  <c r="R79" i="8"/>
  <c r="R80" i="8"/>
  <c r="AJ13" i="12"/>
  <c r="AJ10" i="12"/>
  <c r="AY9" i="12"/>
  <c r="BC40" i="2"/>
  <c r="AO40" i="2"/>
  <c r="AP40" i="2" s="1"/>
  <c r="AQ40" i="2" s="1"/>
  <c r="BD40" i="2" s="1"/>
  <c r="BH40" i="2" s="1"/>
  <c r="Q123" i="8"/>
  <c r="O6" i="3"/>
  <c r="P108" i="8"/>
  <c r="P109" i="8" s="1"/>
  <c r="P116" i="8"/>
  <c r="O113" i="8"/>
  <c r="O118" i="8" s="1"/>
  <c r="O86" i="2"/>
  <c r="AU55" i="8"/>
  <c r="AU56" i="8" s="1"/>
  <c r="AU57" i="8" s="1"/>
  <c r="AU54" i="8"/>
  <c r="AU115" i="8" s="1"/>
  <c r="N29" i="3"/>
  <c r="N35" i="3"/>
  <c r="N28" i="3"/>
  <c r="AS6" i="3"/>
  <c r="N22" i="3"/>
  <c r="AV67" i="2"/>
  <c r="BF67" i="2" s="1"/>
  <c r="BF45" i="2"/>
  <c r="BF48" i="2" s="1"/>
  <c r="AV48" i="2"/>
  <c r="M12" i="4"/>
  <c r="M54" i="4" s="1"/>
  <c r="O15" i="2" s="1"/>
  <c r="N34" i="5"/>
  <c r="N37" i="5" s="1"/>
  <c r="AS6" i="5"/>
  <c r="N27" i="5"/>
  <c r="N28" i="5"/>
  <c r="AS28" i="5" s="1"/>
  <c r="S102" i="8"/>
  <c r="AV102" i="8" s="1"/>
  <c r="BF102" i="8" s="1"/>
  <c r="S99" i="8"/>
  <c r="AV99" i="8" s="1"/>
  <c r="BF99" i="8" s="1"/>
  <c r="S95" i="8"/>
  <c r="AV95" i="8" s="1"/>
  <c r="BF95" i="8" s="1"/>
  <c r="S100" i="8"/>
  <c r="AV100" i="8" s="1"/>
  <c r="BF100" i="8" s="1"/>
  <c r="S96" i="8"/>
  <c r="S97" i="8"/>
  <c r="AV97" i="8" s="1"/>
  <c r="BF97" i="8" s="1"/>
  <c r="S94" i="8"/>
  <c r="S90" i="8"/>
  <c r="AV90" i="8" s="1"/>
  <c r="BF90" i="8" s="1"/>
  <c r="S76" i="8"/>
  <c r="AV76" i="8" s="1"/>
  <c r="BF76" i="8" s="1"/>
  <c r="S72" i="8"/>
  <c r="AV72" i="8" s="1"/>
  <c r="BF72" i="8" s="1"/>
  <c r="S101" i="8"/>
  <c r="AV101" i="8" s="1"/>
  <c r="BF101" i="8" s="1"/>
  <c r="S91" i="8"/>
  <c r="AV91" i="8" s="1"/>
  <c r="BF91" i="8" s="1"/>
  <c r="S77" i="8"/>
  <c r="AV77" i="8" s="1"/>
  <c r="BF77" i="8" s="1"/>
  <c r="S73" i="8"/>
  <c r="AV73" i="8" s="1"/>
  <c r="BF73" i="8" s="1"/>
  <c r="S68" i="8"/>
  <c r="AV68" i="8" s="1"/>
  <c r="BF68" i="8" s="1"/>
  <c r="S93" i="8"/>
  <c r="AV93" i="8" s="1"/>
  <c r="BF93" i="8" s="1"/>
  <c r="S71" i="8"/>
  <c r="AV71" i="8" s="1"/>
  <c r="BF71" i="8" s="1"/>
  <c r="S69" i="8"/>
  <c r="AV69" i="8" s="1"/>
  <c r="BF69" i="8" s="1"/>
  <c r="S65" i="8"/>
  <c r="AV65" i="8" s="1"/>
  <c r="BF65" i="8" s="1"/>
  <c r="S92" i="8"/>
  <c r="AV92" i="8" s="1"/>
  <c r="BF92" i="8" s="1"/>
  <c r="S66" i="8"/>
  <c r="AV66" i="8" s="1"/>
  <c r="BF66" i="8" s="1"/>
  <c r="S50" i="8"/>
  <c r="AV50" i="8" s="1"/>
  <c r="BF50" i="8" s="1"/>
  <c r="S46" i="8"/>
  <c r="AV46" i="8" s="1"/>
  <c r="BF46" i="8" s="1"/>
  <c r="S42" i="8"/>
  <c r="AV42" i="8" s="1"/>
  <c r="BF42" i="8" s="1"/>
  <c r="S89" i="8"/>
  <c r="S64" i="8"/>
  <c r="S62" i="8"/>
  <c r="S47" i="8"/>
  <c r="AV47" i="8" s="1"/>
  <c r="BF47" i="8" s="1"/>
  <c r="S43" i="8"/>
  <c r="AV43" i="8" s="1"/>
  <c r="BF43" i="8" s="1"/>
  <c r="S45" i="8"/>
  <c r="AV45" i="8" s="1"/>
  <c r="BF45" i="8" s="1"/>
  <c r="S40" i="8"/>
  <c r="AV40" i="8" s="1"/>
  <c r="BF40" i="8" s="1"/>
  <c r="S39" i="8"/>
  <c r="AV39" i="8" s="1"/>
  <c r="BF39" i="8" s="1"/>
  <c r="S25" i="8"/>
  <c r="AV25" i="8" s="1"/>
  <c r="BF25" i="8" s="1"/>
  <c r="S21" i="8"/>
  <c r="AV21" i="8" s="1"/>
  <c r="BF21" i="8" s="1"/>
  <c r="S17" i="8"/>
  <c r="AV17" i="8" s="1"/>
  <c r="BF17" i="8" s="1"/>
  <c r="S13" i="8"/>
  <c r="AV13" i="8" s="1"/>
  <c r="BF13" i="8" s="1"/>
  <c r="S74" i="8"/>
  <c r="AV74" i="8" s="1"/>
  <c r="BF74" i="8" s="1"/>
  <c r="S75" i="8"/>
  <c r="AV75" i="8" s="1"/>
  <c r="BF75" i="8" s="1"/>
  <c r="S98" i="8"/>
  <c r="AV98" i="8" s="1"/>
  <c r="BF98" i="8" s="1"/>
  <c r="S37" i="8"/>
  <c r="S67" i="8"/>
  <c r="AV67" i="8" s="1"/>
  <c r="BF67" i="8" s="1"/>
  <c r="S63" i="8"/>
  <c r="AV63" i="8" s="1"/>
  <c r="BF63" i="8" s="1"/>
  <c r="S49" i="8"/>
  <c r="AV49" i="8" s="1"/>
  <c r="BF49" i="8" s="1"/>
  <c r="S41" i="8"/>
  <c r="AV41" i="8" s="1"/>
  <c r="BF41" i="8" s="1"/>
  <c r="S48" i="8"/>
  <c r="AV48" i="8" s="1"/>
  <c r="BF48" i="8" s="1"/>
  <c r="S38" i="8"/>
  <c r="AV38" i="8" s="1"/>
  <c r="BF38" i="8" s="1"/>
  <c r="S24" i="8"/>
  <c r="AV24" i="8" s="1"/>
  <c r="BF24" i="8" s="1"/>
  <c r="S22" i="8"/>
  <c r="AV22" i="8" s="1"/>
  <c r="BF22" i="8" s="1"/>
  <c r="S15" i="8"/>
  <c r="AV15" i="8" s="1"/>
  <c r="BF15" i="8" s="1"/>
  <c r="S70" i="8"/>
  <c r="AV70" i="8" s="1"/>
  <c r="BF70" i="8" s="1"/>
  <c r="S44" i="8"/>
  <c r="AV44" i="8" s="1"/>
  <c r="BF44" i="8" s="1"/>
  <c r="S20" i="8"/>
  <c r="AV20" i="8" s="1"/>
  <c r="BF20" i="8" s="1"/>
  <c r="S18" i="8"/>
  <c r="AV18" i="8" s="1"/>
  <c r="BF18" i="8" s="1"/>
  <c r="S23" i="8"/>
  <c r="AV23" i="8" s="1"/>
  <c r="BF23" i="8" s="1"/>
  <c r="S16" i="8"/>
  <c r="S14" i="8"/>
  <c r="AV14" i="8" s="1"/>
  <c r="BF14" i="8" s="1"/>
  <c r="S19" i="8"/>
  <c r="AV19" i="8" s="1"/>
  <c r="BF19" i="8" s="1"/>
  <c r="S12" i="8"/>
  <c r="Q126" i="8"/>
  <c r="O6" i="6"/>
  <c r="Q54" i="8"/>
  <c r="O10" i="4" s="1"/>
  <c r="Q55" i="8"/>
  <c r="O9" i="4"/>
  <c r="AS25" i="6"/>
  <c r="N10" i="5"/>
  <c r="AS10" i="5" s="1"/>
  <c r="R52" i="8"/>
  <c r="R53" i="8"/>
  <c r="AV12" i="8"/>
  <c r="N30" i="4"/>
  <c r="AS30" i="4" s="1"/>
  <c r="N36" i="4"/>
  <c r="AS6" i="4"/>
  <c r="N29" i="4"/>
  <c r="N21" i="4"/>
  <c r="N26" i="4" s="1"/>
  <c r="H28" i="2"/>
  <c r="H25" i="2"/>
  <c r="N13" i="3"/>
  <c r="P117" i="8"/>
  <c r="AS92" i="2"/>
  <c r="Q125" i="8"/>
  <c r="O6" i="5"/>
  <c r="P127" i="8"/>
  <c r="AR51" i="5"/>
  <c r="M17" i="2"/>
  <c r="AT17" i="2" s="1"/>
  <c r="AR60" i="6"/>
  <c r="AU114" i="8"/>
  <c r="AS34" i="5"/>
  <c r="T9" i="2"/>
  <c r="U48" i="2" l="1"/>
  <c r="K52" i="12"/>
  <c r="O14" i="2"/>
  <c r="O18" i="2" s="1"/>
  <c r="AS12" i="5"/>
  <c r="T45" i="2"/>
  <c r="O12" i="4"/>
  <c r="O40" i="6"/>
  <c r="O32" i="6"/>
  <c r="O31" i="6"/>
  <c r="O25" i="6"/>
  <c r="S52" i="8"/>
  <c r="S53" i="8"/>
  <c r="N38" i="3"/>
  <c r="AS35" i="3"/>
  <c r="R81" i="8"/>
  <c r="P10" i="5" s="1"/>
  <c r="R82" i="8"/>
  <c r="P9" i="5"/>
  <c r="F111" i="12"/>
  <c r="E147" i="12"/>
  <c r="E40" i="12" s="1"/>
  <c r="E42" i="12" s="1"/>
  <c r="O36" i="4"/>
  <c r="O29" i="4"/>
  <c r="O21" i="4"/>
  <c r="O30" i="4"/>
  <c r="BG8" i="8"/>
  <c r="BE4" i="6"/>
  <c r="BE4" i="5"/>
  <c r="BE4" i="4"/>
  <c r="BE4" i="3"/>
  <c r="BC4" i="12"/>
  <c r="Q115" i="8"/>
  <c r="Q117" i="8" s="1"/>
  <c r="O10" i="3"/>
  <c r="AP52" i="12"/>
  <c r="W57" i="2"/>
  <c r="N43" i="6"/>
  <c r="AS43" i="6" s="1"/>
  <c r="AS40" i="6"/>
  <c r="F34" i="12"/>
  <c r="E31" i="12"/>
  <c r="E21" i="12"/>
  <c r="E22" i="12" s="1"/>
  <c r="AK13" i="12"/>
  <c r="AK10" i="12"/>
  <c r="AV37" i="8"/>
  <c r="P113" i="8"/>
  <c r="P86" i="2"/>
  <c r="N33" i="4"/>
  <c r="AS29" i="4"/>
  <c r="AV27" i="8"/>
  <c r="AV28" i="8"/>
  <c r="BF12" i="8"/>
  <c r="BF28" i="8" s="1"/>
  <c r="Q56" i="8"/>
  <c r="Q57" i="8" s="1"/>
  <c r="S79" i="8"/>
  <c r="S80" i="8"/>
  <c r="N31" i="5"/>
  <c r="N25" i="3"/>
  <c r="AS22" i="3"/>
  <c r="AS21" i="4"/>
  <c r="O22" i="3"/>
  <c r="O35" i="3"/>
  <c r="O28" i="3"/>
  <c r="O29" i="3"/>
  <c r="AY10" i="12"/>
  <c r="AY8" i="12"/>
  <c r="R125" i="8"/>
  <c r="P6" i="5"/>
  <c r="N17" i="2"/>
  <c r="AU17" i="2" s="1"/>
  <c r="U8" i="8"/>
  <c r="S4" i="6"/>
  <c r="S4" i="5"/>
  <c r="S4" i="4"/>
  <c r="S4" i="3"/>
  <c r="V4" i="2"/>
  <c r="Q4" i="12"/>
  <c r="O13" i="3"/>
  <c r="S46" i="12"/>
  <c r="R47" i="12"/>
  <c r="V9" i="2" s="1"/>
  <c r="V45" i="2" s="1"/>
  <c r="AS46" i="12"/>
  <c r="L110" i="12"/>
  <c r="AS27" i="5"/>
  <c r="N37" i="6"/>
  <c r="AS37" i="6" s="1"/>
  <c r="AS31" i="6"/>
  <c r="O10" i="5"/>
  <c r="O12" i="5" s="1"/>
  <c r="G67" i="12"/>
  <c r="AM52" i="4"/>
  <c r="AS12" i="4"/>
  <c r="O92" i="2"/>
  <c r="AS37" i="5"/>
  <c r="R55" i="8"/>
  <c r="R54" i="8"/>
  <c r="P9" i="4"/>
  <c r="S27" i="8"/>
  <c r="S28" i="8"/>
  <c r="AV62" i="8"/>
  <c r="Q127" i="8"/>
  <c r="N12" i="5"/>
  <c r="N51" i="5" s="1"/>
  <c r="P16" i="2" s="1"/>
  <c r="AU16" i="2" s="1"/>
  <c r="O12" i="6"/>
  <c r="Q31" i="8"/>
  <c r="Q32" i="8" s="1"/>
  <c r="R106" i="8"/>
  <c r="R107" i="8"/>
  <c r="P9" i="6"/>
  <c r="N60" i="6"/>
  <c r="P17" i="2" s="1"/>
  <c r="U56" i="2"/>
  <c r="M18" i="2"/>
  <c r="AN49" i="4"/>
  <c r="AN52" i="4" s="1"/>
  <c r="AL9" i="12"/>
  <c r="AM6" i="12"/>
  <c r="R123" i="8"/>
  <c r="P6" i="3"/>
  <c r="O27" i="5"/>
  <c r="O28" i="5"/>
  <c r="O34" i="5"/>
  <c r="P118" i="8"/>
  <c r="P91" i="2"/>
  <c r="H30" i="2"/>
  <c r="H31" i="2" s="1"/>
  <c r="N39" i="4"/>
  <c r="N54" i="4" s="1"/>
  <c r="P15" i="2" s="1"/>
  <c r="AU15" i="2" s="1"/>
  <c r="AS36" i="4"/>
  <c r="R124" i="8"/>
  <c r="P6" i="4"/>
  <c r="S105" i="8"/>
  <c r="S104" i="8"/>
  <c r="AU116" i="8"/>
  <c r="AU117" i="8" s="1"/>
  <c r="AU118" i="8" s="1"/>
  <c r="N32" i="3"/>
  <c r="N52" i="3" s="1"/>
  <c r="AS28" i="3"/>
  <c r="AJ16" i="12"/>
  <c r="AY13" i="12"/>
  <c r="T100" i="8"/>
  <c r="T96" i="8"/>
  <c r="T97" i="8"/>
  <c r="T101" i="8"/>
  <c r="T91" i="8"/>
  <c r="T77" i="8"/>
  <c r="T73" i="8"/>
  <c r="T99" i="8"/>
  <c r="T92" i="8"/>
  <c r="T74" i="8"/>
  <c r="T93" i="8"/>
  <c r="T76" i="8"/>
  <c r="T71" i="8"/>
  <c r="T69" i="8"/>
  <c r="T95" i="8"/>
  <c r="T90" i="8"/>
  <c r="T75" i="8"/>
  <c r="T66" i="8"/>
  <c r="T62" i="8"/>
  <c r="T98" i="8"/>
  <c r="T89" i="8"/>
  <c r="T102" i="8"/>
  <c r="T72" i="8"/>
  <c r="T64" i="8"/>
  <c r="T47" i="8"/>
  <c r="T43" i="8"/>
  <c r="T94" i="8"/>
  <c r="T68" i="8"/>
  <c r="T48" i="8"/>
  <c r="T44" i="8"/>
  <c r="T65" i="8"/>
  <c r="T50" i="8"/>
  <c r="T42" i="8"/>
  <c r="T22" i="8"/>
  <c r="T18" i="8"/>
  <c r="T14" i="8"/>
  <c r="T49" i="8"/>
  <c r="T67" i="8"/>
  <c r="T63" i="8"/>
  <c r="T45" i="8"/>
  <c r="T41" i="8"/>
  <c r="T46" i="8"/>
  <c r="T38" i="8"/>
  <c r="T70" i="8"/>
  <c r="T20" i="8"/>
  <c r="T13" i="8"/>
  <c r="T40" i="8"/>
  <c r="T37" i="8"/>
  <c r="T25" i="8"/>
  <c r="T23" i="8"/>
  <c r="T16" i="8"/>
  <c r="T39" i="8"/>
  <c r="T21" i="8"/>
  <c r="T19" i="8"/>
  <c r="T12" i="8"/>
  <c r="T15" i="8"/>
  <c r="T17" i="8"/>
  <c r="T24" i="8"/>
  <c r="Q116" i="8"/>
  <c r="R126" i="8"/>
  <c r="P6" i="6"/>
  <c r="M66" i="12"/>
  <c r="Q83" i="8"/>
  <c r="Q84" i="8" s="1"/>
  <c r="AZ6" i="12"/>
  <c r="R114" i="8"/>
  <c r="R30" i="8"/>
  <c r="R116" i="8" s="1"/>
  <c r="R29" i="8"/>
  <c r="P9" i="3"/>
  <c r="AV89" i="8"/>
  <c r="H62" i="2" l="1"/>
  <c r="H32" i="2"/>
  <c r="V48" i="2"/>
  <c r="AW45" i="2"/>
  <c r="AW48" i="2" s="1"/>
  <c r="V67" i="2"/>
  <c r="Q91" i="2"/>
  <c r="P14" i="2"/>
  <c r="L52" i="12"/>
  <c r="N66" i="12"/>
  <c r="T28" i="8"/>
  <c r="T27" i="8"/>
  <c r="T79" i="8"/>
  <c r="T80" i="8"/>
  <c r="AY12" i="12"/>
  <c r="AU91" i="2"/>
  <c r="O31" i="5"/>
  <c r="O51" i="5" s="1"/>
  <c r="Q16" i="2" s="1"/>
  <c r="R127" i="8"/>
  <c r="V56" i="2"/>
  <c r="AV79" i="8"/>
  <c r="AV80" i="8"/>
  <c r="BF62" i="8"/>
  <c r="BF80" i="8" s="1"/>
  <c r="O32" i="3"/>
  <c r="AS25" i="3"/>
  <c r="S82" i="8"/>
  <c r="S81" i="8"/>
  <c r="Q10" i="5" s="1"/>
  <c r="Q9" i="5"/>
  <c r="AV29" i="8"/>
  <c r="AV31" i="8" s="1"/>
  <c r="AV32" i="8" s="1"/>
  <c r="AV30" i="8"/>
  <c r="AK16" i="12"/>
  <c r="F102" i="12"/>
  <c r="AO34" i="12"/>
  <c r="X57" i="2"/>
  <c r="O26" i="4"/>
  <c r="G111" i="12"/>
  <c r="S56" i="8"/>
  <c r="S57" i="8" s="1"/>
  <c r="S55" i="8"/>
  <c r="S54" i="8"/>
  <c r="Q9" i="4"/>
  <c r="R115" i="8"/>
  <c r="R117" i="8" s="1"/>
  <c r="P10" i="3"/>
  <c r="P13" i="3" s="1"/>
  <c r="BD6" i="12"/>
  <c r="AY16" i="12"/>
  <c r="S126" i="8"/>
  <c r="Q6" i="6"/>
  <c r="P36" i="4"/>
  <c r="P39" i="4" s="1"/>
  <c r="P29" i="4"/>
  <c r="P33" i="4" s="1"/>
  <c r="P21" i="4"/>
  <c r="P26" i="4" s="1"/>
  <c r="P30" i="4"/>
  <c r="AO49" i="4"/>
  <c r="AO52" i="4" s="1"/>
  <c r="BB52" i="4" s="1"/>
  <c r="BF52" i="4" s="1"/>
  <c r="AM9" i="12"/>
  <c r="P10" i="6"/>
  <c r="AT10" i="6" s="1"/>
  <c r="BD10" i="6" s="1"/>
  <c r="P10" i="4"/>
  <c r="P12" i="4" s="1"/>
  <c r="P54" i="4" s="1"/>
  <c r="R15" i="2" s="1"/>
  <c r="S47" i="12"/>
  <c r="T46" i="12"/>
  <c r="AS60" i="6"/>
  <c r="O38" i="3"/>
  <c r="S125" i="8"/>
  <c r="Q6" i="5"/>
  <c r="AV123" i="8"/>
  <c r="BF27" i="8"/>
  <c r="BF123" i="8" s="1"/>
  <c r="N18" i="2"/>
  <c r="O33" i="4"/>
  <c r="P12" i="5"/>
  <c r="AS38" i="3"/>
  <c r="S124" i="8"/>
  <c r="Q6" i="4"/>
  <c r="O43" i="6"/>
  <c r="T67" i="2"/>
  <c r="AW67" i="2" s="1"/>
  <c r="T48" i="2"/>
  <c r="U67" i="2"/>
  <c r="R31" i="8"/>
  <c r="R32" i="8" s="1"/>
  <c r="P25" i="6"/>
  <c r="P28" i="6" s="1"/>
  <c r="P32" i="6"/>
  <c r="P40" i="6"/>
  <c r="P43" i="6" s="1"/>
  <c r="P31" i="6"/>
  <c r="P37" i="6" s="1"/>
  <c r="T105" i="8"/>
  <c r="T104" i="8"/>
  <c r="AS32" i="3"/>
  <c r="S106" i="8"/>
  <c r="Q10" i="6" s="1"/>
  <c r="S108" i="8"/>
  <c r="S109" i="8" s="1"/>
  <c r="S107" i="8"/>
  <c r="Q9" i="6"/>
  <c r="O37" i="5"/>
  <c r="AL13" i="12"/>
  <c r="AL16" i="12" s="1"/>
  <c r="AL10" i="12"/>
  <c r="R108" i="8"/>
  <c r="R109" i="8" s="1"/>
  <c r="S114" i="8"/>
  <c r="S29" i="8"/>
  <c r="S31" i="8" s="1"/>
  <c r="S32" i="8" s="1"/>
  <c r="S30" i="8"/>
  <c r="S116" i="8" s="1"/>
  <c r="Q9" i="3"/>
  <c r="R56" i="8"/>
  <c r="R57" i="8" s="1"/>
  <c r="H67" i="12"/>
  <c r="M110" i="12"/>
  <c r="T4" i="4"/>
  <c r="T4" i="5"/>
  <c r="T4" i="6"/>
  <c r="V8" i="8"/>
  <c r="W4" i="2"/>
  <c r="T4" i="3"/>
  <c r="R4" i="12"/>
  <c r="P28" i="5"/>
  <c r="P34" i="5"/>
  <c r="P37" i="5" s="1"/>
  <c r="P27" i="5"/>
  <c r="P31" i="5" s="1"/>
  <c r="O25" i="3"/>
  <c r="AS33" i="4"/>
  <c r="AS47" i="12"/>
  <c r="E24" i="12"/>
  <c r="O39" i="4"/>
  <c r="R83" i="8"/>
  <c r="R84" i="8" s="1"/>
  <c r="O28" i="6"/>
  <c r="O54" i="4"/>
  <c r="Q15" i="2" s="1"/>
  <c r="AW9" i="2"/>
  <c r="O88" i="2"/>
  <c r="O89" i="2"/>
  <c r="AV105" i="8"/>
  <c r="AV104" i="8"/>
  <c r="BF89" i="8"/>
  <c r="BF105" i="8" s="1"/>
  <c r="T53" i="8"/>
  <c r="T52" i="8"/>
  <c r="AS39" i="4"/>
  <c r="P35" i="3"/>
  <c r="P38" i="3" s="1"/>
  <c r="P28" i="3"/>
  <c r="P29" i="3"/>
  <c r="P22" i="3"/>
  <c r="P25" i="3" s="1"/>
  <c r="M88" i="2"/>
  <c r="AT88" i="2" s="1"/>
  <c r="M89" i="2"/>
  <c r="AT89" i="2" s="1"/>
  <c r="M92" i="2"/>
  <c r="AT18" i="2"/>
  <c r="AT9" i="6"/>
  <c r="BD9" i="6" s="1"/>
  <c r="Q113" i="8"/>
  <c r="Q118" i="8" s="1"/>
  <c r="Q86" i="2"/>
  <c r="S123" i="8"/>
  <c r="Q6" i="3"/>
  <c r="BB49" i="4"/>
  <c r="BF49" i="4" s="1"/>
  <c r="AT10" i="5"/>
  <c r="BD10" i="5" s="1"/>
  <c r="AS31" i="5"/>
  <c r="O52" i="3"/>
  <c r="U101" i="8"/>
  <c r="U102" i="8"/>
  <c r="U97" i="8"/>
  <c r="U98" i="8"/>
  <c r="U99" i="8"/>
  <c r="U92" i="8"/>
  <c r="U74" i="8"/>
  <c r="U70" i="8"/>
  <c r="U96" i="8"/>
  <c r="U93" i="8"/>
  <c r="U89" i="8"/>
  <c r="U75" i="8"/>
  <c r="U95" i="8"/>
  <c r="U90" i="8"/>
  <c r="U73" i="8"/>
  <c r="U100" i="8"/>
  <c r="U72" i="8"/>
  <c r="U67" i="8"/>
  <c r="U63" i="8"/>
  <c r="U94" i="8"/>
  <c r="U91" i="8"/>
  <c r="U77" i="8"/>
  <c r="U68" i="8"/>
  <c r="U62" i="8"/>
  <c r="U48" i="8"/>
  <c r="U44" i="8"/>
  <c r="U40" i="8"/>
  <c r="U76" i="8"/>
  <c r="U65" i="8"/>
  <c r="U49" i="8"/>
  <c r="U45" i="8"/>
  <c r="U41" i="8"/>
  <c r="U47" i="8"/>
  <c r="U37" i="8"/>
  <c r="U23" i="8"/>
  <c r="U19" i="8"/>
  <c r="U15" i="8"/>
  <c r="U71" i="8"/>
  <c r="U69" i="8"/>
  <c r="U66" i="8"/>
  <c r="U50" i="8"/>
  <c r="U46" i="8"/>
  <c r="U38" i="8"/>
  <c r="U42" i="8"/>
  <c r="U43" i="8"/>
  <c r="U39" i="8"/>
  <c r="U64" i="8"/>
  <c r="U25" i="8"/>
  <c r="U18" i="8"/>
  <c r="U16" i="8"/>
  <c r="U21" i="8"/>
  <c r="U14" i="8"/>
  <c r="U12" i="8"/>
  <c r="U24" i="8"/>
  <c r="U17" i="8"/>
  <c r="U20" i="8"/>
  <c r="U13" i="8"/>
  <c r="U22" i="8"/>
  <c r="AS26" i="4"/>
  <c r="BF29" i="8"/>
  <c r="BF31" i="8" s="1"/>
  <c r="BF32" i="8" s="1"/>
  <c r="BF30" i="8"/>
  <c r="AV52" i="8"/>
  <c r="AV53" i="8"/>
  <c r="BF37" i="8"/>
  <c r="BF53" i="8" s="1"/>
  <c r="E59" i="12"/>
  <c r="E44" i="12"/>
  <c r="O37" i="6"/>
  <c r="AT9" i="4"/>
  <c r="AW74" i="8" l="1"/>
  <c r="AW24" i="8"/>
  <c r="AW71" i="8"/>
  <c r="R91" i="2"/>
  <c r="AW21" i="8"/>
  <c r="AW50" i="8"/>
  <c r="AW91" i="8"/>
  <c r="AW20" i="8"/>
  <c r="AW66" i="8"/>
  <c r="AW62" i="8"/>
  <c r="BF54" i="8"/>
  <c r="BF55" i="8"/>
  <c r="BF116" i="8" s="1"/>
  <c r="BF104" i="8"/>
  <c r="BF126" i="8" s="1"/>
  <c r="AV126" i="8"/>
  <c r="T47" i="12"/>
  <c r="X9" i="2" s="1"/>
  <c r="U46" i="12"/>
  <c r="AV54" i="8"/>
  <c r="AV56" i="8" s="1"/>
  <c r="AV57" i="8" s="1"/>
  <c r="AV55" i="8"/>
  <c r="AV116" i="8" s="1"/>
  <c r="U104" i="8"/>
  <c r="U105" i="8"/>
  <c r="AV106" i="8"/>
  <c r="AV107" i="8"/>
  <c r="AV108" i="8" s="1"/>
  <c r="AV109" i="8" s="1"/>
  <c r="W8" i="8"/>
  <c r="U4" i="4"/>
  <c r="U4" i="6"/>
  <c r="U4" i="5"/>
  <c r="U4" i="3"/>
  <c r="X4" i="2"/>
  <c r="S4" i="12"/>
  <c r="I67" i="12"/>
  <c r="W9" i="2"/>
  <c r="AM13" i="12"/>
  <c r="AM16" i="12" s="1"/>
  <c r="AM10" i="12"/>
  <c r="BD16" i="12"/>
  <c r="X45" i="2"/>
  <c r="Y57" i="2"/>
  <c r="AZ16" i="12"/>
  <c r="S83" i="8"/>
  <c r="S84" i="8" s="1"/>
  <c r="AV125" i="8"/>
  <c r="BF79" i="8"/>
  <c r="BF125" i="8" s="1"/>
  <c r="T123" i="8"/>
  <c r="R6" i="3"/>
  <c r="P18" i="2"/>
  <c r="AU14" i="2"/>
  <c r="AT92" i="2"/>
  <c r="T54" i="8"/>
  <c r="T55" i="8"/>
  <c r="T56" i="8" s="1"/>
  <c r="T57" i="8" s="1"/>
  <c r="R9" i="4"/>
  <c r="BF127" i="8"/>
  <c r="BF113" i="8" s="1"/>
  <c r="AS52" i="3"/>
  <c r="W56" i="2"/>
  <c r="O66" i="12"/>
  <c r="AV124" i="8"/>
  <c r="AV127" i="8" s="1"/>
  <c r="BF52" i="8"/>
  <c r="BF124" i="8" s="1"/>
  <c r="BF114" i="8"/>
  <c r="U52" i="8"/>
  <c r="U53" i="8"/>
  <c r="Q28" i="3"/>
  <c r="Q32" i="3" s="1"/>
  <c r="Q29" i="3"/>
  <c r="AT29" i="3" s="1"/>
  <c r="BD29" i="3" s="1"/>
  <c r="Q22" i="3"/>
  <c r="Q25" i="3" s="1"/>
  <c r="AT6" i="3"/>
  <c r="BD6" i="3" s="1"/>
  <c r="Q35" i="3"/>
  <c r="P32" i="3"/>
  <c r="P52" i="3" s="1"/>
  <c r="F17" i="12"/>
  <c r="AT22" i="3"/>
  <c r="V102" i="8"/>
  <c r="AW102" i="8" s="1"/>
  <c r="V98" i="8"/>
  <c r="AW98" i="8" s="1"/>
  <c r="V101" i="8"/>
  <c r="AW101" i="8" s="1"/>
  <c r="V99" i="8"/>
  <c r="AW99" i="8" s="1"/>
  <c r="V95" i="8"/>
  <c r="AW95" i="8" s="1"/>
  <c r="V96" i="8"/>
  <c r="AW96" i="8" s="1"/>
  <c r="V93" i="8"/>
  <c r="AW93" i="8" s="1"/>
  <c r="V89" i="8"/>
  <c r="V75" i="8"/>
  <c r="AW75" i="8" s="1"/>
  <c r="V71" i="8"/>
  <c r="V94" i="8"/>
  <c r="AW94" i="8" s="1"/>
  <c r="V90" i="8"/>
  <c r="AW90" i="8" s="1"/>
  <c r="V76" i="8"/>
  <c r="AW76" i="8" s="1"/>
  <c r="V100" i="8"/>
  <c r="AW100" i="8" s="1"/>
  <c r="V72" i="8"/>
  <c r="AW72" i="8" s="1"/>
  <c r="V67" i="8"/>
  <c r="AW67" i="8" s="1"/>
  <c r="V92" i="8"/>
  <c r="AW92" i="8" s="1"/>
  <c r="V77" i="8"/>
  <c r="AW77" i="8" s="1"/>
  <c r="V70" i="8"/>
  <c r="AW70" i="8" s="1"/>
  <c r="V68" i="8"/>
  <c r="AW68" i="8" s="1"/>
  <c r="V64" i="8"/>
  <c r="AW64" i="8" s="1"/>
  <c r="V91" i="8"/>
  <c r="V65" i="8"/>
  <c r="AW65" i="8" s="1"/>
  <c r="V49" i="8"/>
  <c r="AW49" i="8" s="1"/>
  <c r="V45" i="8"/>
  <c r="AW45" i="8" s="1"/>
  <c r="V41" i="8"/>
  <c r="AW41" i="8" s="1"/>
  <c r="V63" i="8"/>
  <c r="AW63" i="8" s="1"/>
  <c r="V50" i="8"/>
  <c r="V46" i="8"/>
  <c r="AW46" i="8" s="1"/>
  <c r="V42" i="8"/>
  <c r="AW42" i="8" s="1"/>
  <c r="V97" i="8"/>
  <c r="AW97" i="8" s="1"/>
  <c r="V74" i="8"/>
  <c r="V69" i="8"/>
  <c r="AW69" i="8" s="1"/>
  <c r="V66" i="8"/>
  <c r="V44" i="8"/>
  <c r="AW44" i="8" s="1"/>
  <c r="V38" i="8"/>
  <c r="AW38" i="8" s="1"/>
  <c r="V24" i="8"/>
  <c r="V20" i="8"/>
  <c r="V16" i="8"/>
  <c r="AW16" i="8" s="1"/>
  <c r="V12" i="8"/>
  <c r="V62" i="8"/>
  <c r="V48" i="8"/>
  <c r="AW48" i="8" s="1"/>
  <c r="V47" i="8"/>
  <c r="AW47" i="8" s="1"/>
  <c r="V43" i="8"/>
  <c r="AW43" i="8" s="1"/>
  <c r="V39" i="8"/>
  <c r="AW39" i="8" s="1"/>
  <c r="V40" i="8"/>
  <c r="AW40" i="8" s="1"/>
  <c r="V37" i="8"/>
  <c r="V23" i="8"/>
  <c r="AW23" i="8" s="1"/>
  <c r="V21" i="8"/>
  <c r="V14" i="8"/>
  <c r="AW14" i="8" s="1"/>
  <c r="V19" i="8"/>
  <c r="AW19" i="8" s="1"/>
  <c r="V17" i="8"/>
  <c r="AW17" i="8" s="1"/>
  <c r="V22" i="8"/>
  <c r="AW22" i="8" s="1"/>
  <c r="V15" i="8"/>
  <c r="AW15" i="8" s="1"/>
  <c r="V13" i="8"/>
  <c r="AW13" i="8" s="1"/>
  <c r="V25" i="8"/>
  <c r="AW25" i="8" s="1"/>
  <c r="V18" i="8"/>
  <c r="AW18" i="8" s="1"/>
  <c r="V73" i="8"/>
  <c r="AW73" i="8" s="1"/>
  <c r="N110" i="12"/>
  <c r="Q12" i="6"/>
  <c r="T126" i="8"/>
  <c r="R6" i="6"/>
  <c r="Q34" i="5"/>
  <c r="Q37" i="5" s="1"/>
  <c r="Q27" i="5"/>
  <c r="Q28" i="5"/>
  <c r="AT28" i="5" s="1"/>
  <c r="BD28" i="5" s="1"/>
  <c r="AT6" i="5"/>
  <c r="BD6" i="5" s="1"/>
  <c r="Q10" i="4"/>
  <c r="Q12" i="4" s="1"/>
  <c r="H111" i="12"/>
  <c r="AZ13" i="12"/>
  <c r="AV114" i="8"/>
  <c r="O60" i="6"/>
  <c r="R113" i="8"/>
  <c r="R118" i="8" s="1"/>
  <c r="R86" i="2"/>
  <c r="T81" i="8"/>
  <c r="R10" i="5" s="1"/>
  <c r="T82" i="8"/>
  <c r="R9" i="5"/>
  <c r="T114" i="8"/>
  <c r="T31" i="8"/>
  <c r="T32" i="8" s="1"/>
  <c r="T29" i="8"/>
  <c r="T30" i="8"/>
  <c r="R9" i="3"/>
  <c r="H70" i="2"/>
  <c r="H50" i="2"/>
  <c r="U80" i="8"/>
  <c r="U79" i="8"/>
  <c r="M52" i="12"/>
  <c r="Q14" i="2"/>
  <c r="S115" i="8"/>
  <c r="S117" i="8" s="1"/>
  <c r="Q10" i="3"/>
  <c r="AT10" i="3" s="1"/>
  <c r="BD10" i="3" s="1"/>
  <c r="AV82" i="8"/>
  <c r="AV83" i="8"/>
  <c r="AV84" i="8" s="1"/>
  <c r="AV81" i="8"/>
  <c r="AV115" i="8" s="1"/>
  <c r="BD9" i="4"/>
  <c r="E49" i="12"/>
  <c r="I8" i="2"/>
  <c r="U27" i="8"/>
  <c r="U28" i="8"/>
  <c r="S127" i="8"/>
  <c r="P12" i="6"/>
  <c r="T124" i="8"/>
  <c r="R6" i="4"/>
  <c r="BF106" i="8"/>
  <c r="BF107" i="8"/>
  <c r="BF108" i="8"/>
  <c r="BF109" i="8" s="1"/>
  <c r="AT25" i="6"/>
  <c r="BD25" i="6" s="1"/>
  <c r="AS54" i="4"/>
  <c r="AT34" i="5"/>
  <c r="T106" i="8"/>
  <c r="T107" i="8"/>
  <c r="T108" i="8"/>
  <c r="T109" i="8" s="1"/>
  <c r="R9" i="6"/>
  <c r="Q29" i="4"/>
  <c r="Q21" i="4"/>
  <c r="Q26" i="4" s="1"/>
  <c r="Q30" i="4"/>
  <c r="AT30" i="4" s="1"/>
  <c r="BD30" i="4" s="1"/>
  <c r="AT6" i="4"/>
  <c r="BD6" i="4" s="1"/>
  <c r="Q36" i="4"/>
  <c r="P51" i="5"/>
  <c r="R16" i="2" s="1"/>
  <c r="N88" i="2"/>
  <c r="N89" i="2"/>
  <c r="AU18" i="2"/>
  <c r="AU92" i="2" s="1"/>
  <c r="N92" i="2"/>
  <c r="AT10" i="4"/>
  <c r="BD10" i="4" s="1"/>
  <c r="Q32" i="6"/>
  <c r="AT32" i="6" s="1"/>
  <c r="BD32" i="6" s="1"/>
  <c r="Q40" i="6"/>
  <c r="Q43" i="6" s="1"/>
  <c r="AT43" i="6" s="1"/>
  <c r="BD43" i="6" s="1"/>
  <c r="Q31" i="6"/>
  <c r="Q25" i="6"/>
  <c r="Q28" i="6" s="1"/>
  <c r="AT28" i="6" s="1"/>
  <c r="BD28" i="6" s="1"/>
  <c r="AT6" i="6"/>
  <c r="BD6" i="6" s="1"/>
  <c r="AS51" i="5"/>
  <c r="Q12" i="5"/>
  <c r="AT9" i="5"/>
  <c r="AT9" i="3"/>
  <c r="BF82" i="8"/>
  <c r="BF81" i="8"/>
  <c r="BF115" i="8" s="1"/>
  <c r="AT27" i="5"/>
  <c r="T125" i="8"/>
  <c r="R6" i="5"/>
  <c r="AZ9" i="12"/>
  <c r="N52" i="12" l="1"/>
  <c r="R14" i="2"/>
  <c r="S91" i="2"/>
  <c r="AV113" i="8"/>
  <c r="AV86" i="2"/>
  <c r="R34" i="5"/>
  <c r="R27" i="5"/>
  <c r="R28" i="5"/>
  <c r="Q51" i="5"/>
  <c r="S16" i="2" s="1"/>
  <c r="AV16" i="2" s="1"/>
  <c r="BF16" i="2" s="1"/>
  <c r="Q17" i="2"/>
  <c r="V52" i="8"/>
  <c r="V53" i="8"/>
  <c r="U54" i="8"/>
  <c r="U55" i="8"/>
  <c r="U56" i="8"/>
  <c r="U57" i="8" s="1"/>
  <c r="S9" i="4"/>
  <c r="X56" i="2"/>
  <c r="R29" i="3"/>
  <c r="R35" i="3"/>
  <c r="R22" i="3"/>
  <c r="R28" i="3"/>
  <c r="BF83" i="8"/>
  <c r="BF84" i="8" s="1"/>
  <c r="Q39" i="4"/>
  <c r="AT36" i="4"/>
  <c r="Q33" i="4"/>
  <c r="Q54" i="4" s="1"/>
  <c r="S15" i="2" s="1"/>
  <c r="AV15" i="2" s="1"/>
  <c r="BF15" i="2" s="1"/>
  <c r="AT29" i="4"/>
  <c r="U114" i="8"/>
  <c r="U29" i="8"/>
  <c r="U30" i="8"/>
  <c r="U31" i="8"/>
  <c r="U32" i="8" s="1"/>
  <c r="S9" i="3"/>
  <c r="AT12" i="4"/>
  <c r="U81" i="8"/>
  <c r="S10" i="5" s="1"/>
  <c r="U83" i="8"/>
  <c r="U84" i="8" s="1"/>
  <c r="U82" i="8"/>
  <c r="S9" i="5"/>
  <c r="H79" i="2"/>
  <c r="T83" i="8"/>
  <c r="T84" i="8" s="1"/>
  <c r="AV117" i="8"/>
  <c r="AV118" i="8" s="1"/>
  <c r="Q31" i="5"/>
  <c r="R31" i="6"/>
  <c r="R32" i="6"/>
  <c r="R40" i="6"/>
  <c r="R25" i="6"/>
  <c r="F18" i="12"/>
  <c r="AO17" i="12"/>
  <c r="U124" i="8"/>
  <c r="S6" i="4"/>
  <c r="P66" i="12"/>
  <c r="AQ52" i="12"/>
  <c r="R10" i="4"/>
  <c r="T127" i="8"/>
  <c r="Z57" i="2"/>
  <c r="J67" i="12"/>
  <c r="BF56" i="8"/>
  <c r="BF57" i="8" s="1"/>
  <c r="AT28" i="3"/>
  <c r="AT37" i="5"/>
  <c r="BD37" i="5" s="1"/>
  <c r="BD34" i="5"/>
  <c r="U125" i="8"/>
  <c r="S6" i="5"/>
  <c r="I111" i="12"/>
  <c r="AT40" i="6"/>
  <c r="BD40" i="6" s="1"/>
  <c r="W101" i="8"/>
  <c r="W99" i="8"/>
  <c r="W95" i="8"/>
  <c r="W100" i="8"/>
  <c r="W96" i="8"/>
  <c r="W94" i="8"/>
  <c r="W90" i="8"/>
  <c r="W76" i="8"/>
  <c r="W72" i="8"/>
  <c r="W98" i="8"/>
  <c r="W91" i="8"/>
  <c r="W77" i="8"/>
  <c r="W73" i="8"/>
  <c r="W92" i="8"/>
  <c r="W75" i="8"/>
  <c r="W70" i="8"/>
  <c r="W68" i="8"/>
  <c r="W89" i="8"/>
  <c r="W74" i="8"/>
  <c r="W69" i="8"/>
  <c r="W65" i="8"/>
  <c r="W102" i="8"/>
  <c r="W97" i="8"/>
  <c r="W63" i="8"/>
  <c r="W50" i="8"/>
  <c r="W46" i="8"/>
  <c r="W42" i="8"/>
  <c r="W67" i="8"/>
  <c r="W66" i="8"/>
  <c r="W47" i="8"/>
  <c r="W43" i="8"/>
  <c r="W71" i="8"/>
  <c r="W62" i="8"/>
  <c r="W49" i="8"/>
  <c r="W41" i="8"/>
  <c r="W39" i="8"/>
  <c r="W25" i="8"/>
  <c r="W21" i="8"/>
  <c r="W17" i="8"/>
  <c r="W13" i="8"/>
  <c r="W93" i="8"/>
  <c r="W48" i="8"/>
  <c r="W40" i="8"/>
  <c r="W37" i="8"/>
  <c r="W64" i="8"/>
  <c r="W44" i="8"/>
  <c r="W45" i="8"/>
  <c r="W19" i="8"/>
  <c r="W12" i="8"/>
  <c r="W24" i="8"/>
  <c r="W22" i="8"/>
  <c r="W15" i="8"/>
  <c r="W20" i="8"/>
  <c r="W18" i="8"/>
  <c r="W38" i="8"/>
  <c r="W16" i="8"/>
  <c r="W14" i="8"/>
  <c r="W23" i="8"/>
  <c r="V46" i="12"/>
  <c r="U47" i="12"/>
  <c r="AW79" i="8"/>
  <c r="AW125" i="8" s="1"/>
  <c r="AW80" i="8"/>
  <c r="AT31" i="5"/>
  <c r="BD31" i="5" s="1"/>
  <c r="BD27" i="5"/>
  <c r="AT13" i="3"/>
  <c r="BD9" i="3"/>
  <c r="R10" i="6"/>
  <c r="R12" i="6" s="1"/>
  <c r="P60" i="6"/>
  <c r="R17" i="2" s="1"/>
  <c r="AT12" i="6"/>
  <c r="BD12" i="6" s="1"/>
  <c r="U123" i="8"/>
  <c r="U127" i="8" s="1"/>
  <c r="S6" i="3"/>
  <c r="I87" i="2"/>
  <c r="I10" i="2"/>
  <c r="I39" i="2"/>
  <c r="I65" i="2" s="1"/>
  <c r="AT21" i="4"/>
  <c r="Q18" i="2"/>
  <c r="T116" i="8"/>
  <c r="R12" i="5"/>
  <c r="AZ12" i="12"/>
  <c r="BD13" i="12"/>
  <c r="Q13" i="3"/>
  <c r="V80" i="8"/>
  <c r="V79" i="8"/>
  <c r="BF117" i="8"/>
  <c r="BF118" i="8" s="1"/>
  <c r="X48" i="2"/>
  <c r="U107" i="8"/>
  <c r="U108" i="8"/>
  <c r="U109" i="8" s="1"/>
  <c r="U106" i="8"/>
  <c r="S10" i="6" s="1"/>
  <c r="S9" i="6"/>
  <c r="AZ10" i="12"/>
  <c r="BD9" i="12"/>
  <c r="AZ8" i="12"/>
  <c r="AT12" i="5"/>
  <c r="BD9" i="5"/>
  <c r="Q37" i="6"/>
  <c r="AT37" i="6" s="1"/>
  <c r="BD37" i="6" s="1"/>
  <c r="AT31" i="6"/>
  <c r="BD31" i="6" s="1"/>
  <c r="AT46" i="12"/>
  <c r="R30" i="4"/>
  <c r="R36" i="4"/>
  <c r="R29" i="4"/>
  <c r="R21" i="4"/>
  <c r="S113" i="8"/>
  <c r="S118" i="8" s="1"/>
  <c r="S86" i="2"/>
  <c r="E50" i="12"/>
  <c r="E57" i="12"/>
  <c r="H51" i="2"/>
  <c r="T115" i="8"/>
  <c r="T117" i="8" s="1"/>
  <c r="R10" i="3"/>
  <c r="Q60" i="6"/>
  <c r="S17" i="2" s="1"/>
  <c r="O110" i="12"/>
  <c r="V28" i="8"/>
  <c r="V27" i="8"/>
  <c r="AW12" i="8"/>
  <c r="V104" i="8"/>
  <c r="V105" i="8"/>
  <c r="AT25" i="3"/>
  <c r="BD25" i="3" s="1"/>
  <c r="BD22" i="3"/>
  <c r="AW37" i="8"/>
  <c r="Q38" i="3"/>
  <c r="AT35" i="3"/>
  <c r="P89" i="2"/>
  <c r="AU89" i="2" s="1"/>
  <c r="P88" i="2"/>
  <c r="AU88" i="2" s="1"/>
  <c r="P92" i="2"/>
  <c r="W45" i="2"/>
  <c r="AW89" i="8"/>
  <c r="X8" i="8"/>
  <c r="V4" i="6"/>
  <c r="V4" i="5"/>
  <c r="V4" i="4"/>
  <c r="V4" i="3"/>
  <c r="T4" i="12"/>
  <c r="Y4" i="2"/>
  <c r="U126" i="8"/>
  <c r="S6" i="6"/>
  <c r="T91" i="2" l="1"/>
  <c r="Y8" i="8"/>
  <c r="W4" i="6"/>
  <c r="W4" i="5"/>
  <c r="W4" i="4"/>
  <c r="W4" i="3"/>
  <c r="Z4" i="2"/>
  <c r="U4" i="12"/>
  <c r="W67" i="2"/>
  <c r="W48" i="2"/>
  <c r="AT38" i="3"/>
  <c r="BD38" i="3" s="1"/>
  <c r="BD35" i="3"/>
  <c r="K67" i="12"/>
  <c r="H80" i="2"/>
  <c r="H38" i="2" s="1"/>
  <c r="V55" i="8"/>
  <c r="V54" i="8"/>
  <c r="T10" i="4" s="1"/>
  <c r="T9" i="4"/>
  <c r="BF86" i="2"/>
  <c r="AW28" i="8"/>
  <c r="AW27" i="8"/>
  <c r="AW123" i="8" s="1"/>
  <c r="P110" i="12"/>
  <c r="R26" i="4"/>
  <c r="Q52" i="3"/>
  <c r="AT26" i="4"/>
  <c r="BD26" i="4" s="1"/>
  <c r="BD21" i="4"/>
  <c r="I20" i="2"/>
  <c r="I11" i="2"/>
  <c r="BD60" i="6"/>
  <c r="W46" i="12"/>
  <c r="V47" i="12"/>
  <c r="S36" i="4"/>
  <c r="S39" i="4" s="1"/>
  <c r="S29" i="4"/>
  <c r="S33" i="4" s="1"/>
  <c r="S21" i="4"/>
  <c r="S26" i="4" s="1"/>
  <c r="S30" i="4"/>
  <c r="R37" i="6"/>
  <c r="U116" i="8"/>
  <c r="R32" i="3"/>
  <c r="Y56" i="2"/>
  <c r="V124" i="8"/>
  <c r="T6" i="4"/>
  <c r="AV91" i="2"/>
  <c r="AT51" i="5"/>
  <c r="BD12" i="5"/>
  <c r="BD51" i="5" s="1"/>
  <c r="X67" i="2"/>
  <c r="V81" i="8"/>
  <c r="V82" i="8"/>
  <c r="V83" i="8" s="1"/>
  <c r="V84" i="8" s="1"/>
  <c r="T9" i="5"/>
  <c r="Q88" i="2"/>
  <c r="Q89" i="2"/>
  <c r="Q92" i="2"/>
  <c r="U113" i="8"/>
  <c r="U86" i="2"/>
  <c r="Y9" i="2"/>
  <c r="AT47" i="12"/>
  <c r="W52" i="8"/>
  <c r="W53" i="8"/>
  <c r="J111" i="12"/>
  <c r="F27" i="12"/>
  <c r="F37" i="12"/>
  <c r="AO18" i="12"/>
  <c r="AT33" i="4"/>
  <c r="BD33" i="4" s="1"/>
  <c r="BD29" i="4"/>
  <c r="S40" i="6"/>
  <c r="S43" i="6" s="1"/>
  <c r="S32" i="6"/>
  <c r="S31" i="6"/>
  <c r="S25" i="6"/>
  <c r="S28" i="6" s="1"/>
  <c r="X100" i="8"/>
  <c r="X96" i="8"/>
  <c r="X102" i="8"/>
  <c r="X97" i="8"/>
  <c r="X98" i="8"/>
  <c r="X91" i="8"/>
  <c r="X77" i="8"/>
  <c r="X73" i="8"/>
  <c r="X95" i="8"/>
  <c r="X92" i="8"/>
  <c r="X74" i="8"/>
  <c r="X89" i="8"/>
  <c r="X69" i="8"/>
  <c r="X101" i="8"/>
  <c r="X99" i="8"/>
  <c r="X94" i="8"/>
  <c r="X71" i="8"/>
  <c r="X66" i="8"/>
  <c r="X62" i="8"/>
  <c r="X93" i="8"/>
  <c r="X76" i="8"/>
  <c r="X67" i="8"/>
  <c r="X47" i="8"/>
  <c r="X43" i="8"/>
  <c r="X75" i="8"/>
  <c r="X70" i="8"/>
  <c r="X64" i="8"/>
  <c r="X48" i="8"/>
  <c r="X44" i="8"/>
  <c r="X46" i="8"/>
  <c r="X40" i="8"/>
  <c r="X22" i="8"/>
  <c r="X18" i="8"/>
  <c r="X14" i="8"/>
  <c r="X68" i="8"/>
  <c r="X63" i="8"/>
  <c r="X90" i="8"/>
  <c r="X49" i="8"/>
  <c r="X42" i="8"/>
  <c r="X39" i="8"/>
  <c r="X37" i="8"/>
  <c r="X72" i="8"/>
  <c r="X65" i="8"/>
  <c r="X45" i="8"/>
  <c r="X38" i="8"/>
  <c r="X50" i="8"/>
  <c r="X24" i="8"/>
  <c r="X17" i="8"/>
  <c r="X15" i="8"/>
  <c r="X20" i="8"/>
  <c r="X13" i="8"/>
  <c r="X25" i="8"/>
  <c r="X23" i="8"/>
  <c r="X16" i="8"/>
  <c r="X41" i="8"/>
  <c r="X19" i="8"/>
  <c r="X12" i="8"/>
  <c r="X21" i="8"/>
  <c r="AW53" i="8"/>
  <c r="AW52" i="8"/>
  <c r="AW124" i="8" s="1"/>
  <c r="V108" i="8"/>
  <c r="V109" i="8" s="1"/>
  <c r="V107" i="8"/>
  <c r="V106" i="8"/>
  <c r="T9" i="6"/>
  <c r="V123" i="8"/>
  <c r="T6" i="3"/>
  <c r="R33" i="4"/>
  <c r="BD10" i="12"/>
  <c r="BD8" i="12"/>
  <c r="S12" i="6"/>
  <c r="BD12" i="12"/>
  <c r="BD13" i="3"/>
  <c r="AW83" i="8"/>
  <c r="AW84" i="8" s="1"/>
  <c r="AW82" i="8"/>
  <c r="AW81" i="8"/>
  <c r="W105" i="8"/>
  <c r="W104" i="8"/>
  <c r="S27" i="5"/>
  <c r="S31" i="5" s="1"/>
  <c r="S28" i="5"/>
  <c r="S34" i="5"/>
  <c r="S37" i="5" s="1"/>
  <c r="AA57" i="2"/>
  <c r="R28" i="6"/>
  <c r="R60" i="6" s="1"/>
  <c r="T17" i="2" s="1"/>
  <c r="S12" i="5"/>
  <c r="S51" i="5" s="1"/>
  <c r="U16" i="2" s="1"/>
  <c r="BD12" i="4"/>
  <c r="U115" i="8"/>
  <c r="S10" i="3"/>
  <c r="AT39" i="4"/>
  <c r="BD39" i="4" s="1"/>
  <c r="BD36" i="4"/>
  <c r="R25" i="3"/>
  <c r="S10" i="4"/>
  <c r="AU10" i="4" s="1"/>
  <c r="AV17" i="2"/>
  <c r="BF17" i="2" s="1"/>
  <c r="R31" i="5"/>
  <c r="R51" i="5" s="1"/>
  <c r="T16" i="2" s="1"/>
  <c r="R18" i="2"/>
  <c r="AW105" i="8"/>
  <c r="AW104" i="8"/>
  <c r="AW126" i="8" s="1"/>
  <c r="R12" i="4"/>
  <c r="R54" i="4" s="1"/>
  <c r="T15" i="2" s="1"/>
  <c r="V126" i="8"/>
  <c r="T6" i="6"/>
  <c r="V114" i="8"/>
  <c r="V30" i="8"/>
  <c r="V31" i="8" s="1"/>
  <c r="V32" i="8" s="1"/>
  <c r="V29" i="8"/>
  <c r="T9" i="3"/>
  <c r="AU9" i="3" s="1"/>
  <c r="R39" i="4"/>
  <c r="V125" i="8"/>
  <c r="T6" i="5"/>
  <c r="S22" i="3"/>
  <c r="S25" i="3" s="1"/>
  <c r="S35" i="3"/>
  <c r="S38" i="3" s="1"/>
  <c r="S28" i="3"/>
  <c r="S32" i="3" s="1"/>
  <c r="S29" i="3"/>
  <c r="W27" i="8"/>
  <c r="W28" i="8"/>
  <c r="W79" i="8"/>
  <c r="W80" i="8"/>
  <c r="AT32" i="3"/>
  <c r="BD32" i="3" s="1"/>
  <c r="BD28" i="3"/>
  <c r="T113" i="8"/>
  <c r="T118" i="8" s="1"/>
  <c r="T86" i="2"/>
  <c r="Q66" i="12"/>
  <c r="R43" i="6"/>
  <c r="R13" i="3"/>
  <c r="S13" i="3"/>
  <c r="S52" i="3" s="1"/>
  <c r="U117" i="8"/>
  <c r="R38" i="3"/>
  <c r="S12" i="4"/>
  <c r="S54" i="4" s="1"/>
  <c r="U15" i="2" s="1"/>
  <c r="AT60" i="6"/>
  <c r="R37" i="5"/>
  <c r="AU10" i="3" l="1"/>
  <c r="AX38" i="8"/>
  <c r="AX69" i="8"/>
  <c r="AX72" i="8"/>
  <c r="AX39" i="8"/>
  <c r="W82" i="8"/>
  <c r="W83" i="8"/>
  <c r="W84" i="8" s="1"/>
  <c r="W81" i="8"/>
  <c r="U10" i="5" s="1"/>
  <c r="U9" i="5"/>
  <c r="AW114" i="8"/>
  <c r="AW30" i="8"/>
  <c r="AW29" i="8"/>
  <c r="AW31" i="8" s="1"/>
  <c r="AW32" i="8" s="1"/>
  <c r="R52" i="3"/>
  <c r="R66" i="12"/>
  <c r="W125" i="8"/>
  <c r="U6" i="5"/>
  <c r="V115" i="8"/>
  <c r="T10" i="3"/>
  <c r="T25" i="6"/>
  <c r="T40" i="6"/>
  <c r="T31" i="6"/>
  <c r="AU6" i="6"/>
  <c r="T32" i="6"/>
  <c r="AU32" i="6" s="1"/>
  <c r="AB57" i="2"/>
  <c r="X28" i="8"/>
  <c r="X27" i="8"/>
  <c r="X53" i="8"/>
  <c r="X52" i="8"/>
  <c r="T10" i="5"/>
  <c r="AU10" i="5" s="1"/>
  <c r="T36" i="4"/>
  <c r="AU6" i="4"/>
  <c r="T29" i="4"/>
  <c r="T21" i="4"/>
  <c r="T26" i="4" s="1"/>
  <c r="T30" i="4"/>
  <c r="AU30" i="4" s="1"/>
  <c r="O52" i="12"/>
  <c r="S14" i="2"/>
  <c r="Q110" i="12"/>
  <c r="V56" i="8"/>
  <c r="V57" i="8" s="1"/>
  <c r="AU9" i="6"/>
  <c r="Q52" i="12"/>
  <c r="U14" i="2"/>
  <c r="T13" i="3"/>
  <c r="V127" i="8"/>
  <c r="F68" i="12"/>
  <c r="AO27" i="12"/>
  <c r="F54" i="12"/>
  <c r="Z9" i="2"/>
  <c r="I78" i="2"/>
  <c r="H42" i="2"/>
  <c r="H53" i="2" s="1"/>
  <c r="W114" i="8"/>
  <c r="W30" i="8"/>
  <c r="W29" i="8"/>
  <c r="W31" i="8" s="1"/>
  <c r="W32" i="8" s="1"/>
  <c r="U9" i="3"/>
  <c r="AW106" i="8"/>
  <c r="AW107" i="8"/>
  <c r="AW108" i="8" s="1"/>
  <c r="AW109" i="8" s="1"/>
  <c r="BD54" i="4"/>
  <c r="W126" i="8"/>
  <c r="U6" i="6"/>
  <c r="AT52" i="3"/>
  <c r="T10" i="6"/>
  <c r="AU10" i="6" s="1"/>
  <c r="X104" i="8"/>
  <c r="X105" i="8"/>
  <c r="AO15" i="12"/>
  <c r="W54" i="8"/>
  <c r="U10" i="4" s="1"/>
  <c r="W55" i="8"/>
  <c r="U9" i="4"/>
  <c r="Y45" i="2"/>
  <c r="AX9" i="2"/>
  <c r="T12" i="5"/>
  <c r="AU9" i="5"/>
  <c r="BF91" i="2"/>
  <c r="W47" i="12"/>
  <c r="AA9" i="2" s="1"/>
  <c r="AA45" i="2" s="1"/>
  <c r="X46" i="12"/>
  <c r="I24" i="2"/>
  <c r="I21" i="2"/>
  <c r="AU21" i="4"/>
  <c r="L67" i="12"/>
  <c r="Z8" i="8"/>
  <c r="X4" i="4"/>
  <c r="X4" i="5"/>
  <c r="X4" i="6"/>
  <c r="X4" i="3"/>
  <c r="AA4" i="2"/>
  <c r="V4" i="12"/>
  <c r="U118" i="8"/>
  <c r="U91" i="2"/>
  <c r="W123" i="8"/>
  <c r="U6" i="3"/>
  <c r="T28" i="5"/>
  <c r="AU28" i="5" s="1"/>
  <c r="T34" i="5"/>
  <c r="AU6" i="5"/>
  <c r="T27" i="5"/>
  <c r="V116" i="8"/>
  <c r="V117" i="8" s="1"/>
  <c r="R88" i="2"/>
  <c r="R89" i="2"/>
  <c r="R92" i="2"/>
  <c r="AT54" i="4"/>
  <c r="W106" i="8"/>
  <c r="W108" i="8" s="1"/>
  <c r="W109" i="8" s="1"/>
  <c r="W107" i="8"/>
  <c r="U9" i="6"/>
  <c r="T35" i="3"/>
  <c r="T28" i="3"/>
  <c r="T29" i="3"/>
  <c r="AU29" i="3" s="1"/>
  <c r="AU6" i="3"/>
  <c r="T22" i="3"/>
  <c r="T25" i="3" s="1"/>
  <c r="AW54" i="8"/>
  <c r="AW56" i="8"/>
  <c r="AW57" i="8" s="1"/>
  <c r="AW55" i="8"/>
  <c r="X79" i="8"/>
  <c r="X80" i="8"/>
  <c r="S37" i="6"/>
  <c r="S60" i="6" s="1"/>
  <c r="U17" i="2" s="1"/>
  <c r="F39" i="12"/>
  <c r="AO37" i="12"/>
  <c r="K111" i="12"/>
  <c r="W124" i="8"/>
  <c r="U6" i="4"/>
  <c r="Z56" i="2"/>
  <c r="AW127" i="8"/>
  <c r="T12" i="4"/>
  <c r="AU9" i="4"/>
  <c r="Y101" i="8"/>
  <c r="AX101" i="8" s="1"/>
  <c r="Y102" i="8"/>
  <c r="AX102" i="8" s="1"/>
  <c r="Y97" i="8"/>
  <c r="AX97" i="8" s="1"/>
  <c r="Y98" i="8"/>
  <c r="AX98" i="8" s="1"/>
  <c r="Y95" i="8"/>
  <c r="AX95" i="8" s="1"/>
  <c r="Y92" i="8"/>
  <c r="AX92" i="8" s="1"/>
  <c r="Y74" i="8"/>
  <c r="AX74" i="8" s="1"/>
  <c r="Y70" i="8"/>
  <c r="AX70" i="8" s="1"/>
  <c r="Y100" i="8"/>
  <c r="AX100" i="8" s="1"/>
  <c r="Y93" i="8"/>
  <c r="AX93" i="8" s="1"/>
  <c r="Y89" i="8"/>
  <c r="Y75" i="8"/>
  <c r="AX75" i="8" s="1"/>
  <c r="Y99" i="8"/>
  <c r="AX99" i="8" s="1"/>
  <c r="Y94" i="8"/>
  <c r="AX94" i="8" s="1"/>
  <c r="Y77" i="8"/>
  <c r="AX77" i="8" s="1"/>
  <c r="Y71" i="8"/>
  <c r="AX71" i="8" s="1"/>
  <c r="Y91" i="8"/>
  <c r="AX91" i="8" s="1"/>
  <c r="Y76" i="8"/>
  <c r="AX76" i="8" s="1"/>
  <c r="Y67" i="8"/>
  <c r="AX67" i="8" s="1"/>
  <c r="Y63" i="8"/>
  <c r="AX63" i="8" s="1"/>
  <c r="Y90" i="8"/>
  <c r="AX90" i="8" s="1"/>
  <c r="Y66" i="8"/>
  <c r="AX66" i="8" s="1"/>
  <c r="Y64" i="8"/>
  <c r="AX64" i="8" s="1"/>
  <c r="Y48" i="8"/>
  <c r="AX48" i="8" s="1"/>
  <c r="Y44" i="8"/>
  <c r="AX44" i="8" s="1"/>
  <c r="Y40" i="8"/>
  <c r="AX40" i="8" s="1"/>
  <c r="Y96" i="8"/>
  <c r="AX96" i="8" s="1"/>
  <c r="Y69" i="8"/>
  <c r="Y62" i="8"/>
  <c r="Y49" i="8"/>
  <c r="AX49" i="8" s="1"/>
  <c r="Y45" i="8"/>
  <c r="AX45" i="8" s="1"/>
  <c r="Y41" i="8"/>
  <c r="AX41" i="8" s="1"/>
  <c r="Y68" i="8"/>
  <c r="AX68" i="8" s="1"/>
  <c r="Y43" i="8"/>
  <c r="AX43" i="8" s="1"/>
  <c r="Y37" i="8"/>
  <c r="Y23" i="8"/>
  <c r="AX23" i="8" s="1"/>
  <c r="Y19" i="8"/>
  <c r="AX19" i="8" s="1"/>
  <c r="Y15" i="8"/>
  <c r="AX15" i="8" s="1"/>
  <c r="Y50" i="8"/>
  <c r="AX50" i="8" s="1"/>
  <c r="Y73" i="8"/>
  <c r="AX73" i="8" s="1"/>
  <c r="Y72" i="8"/>
  <c r="Y65" i="8"/>
  <c r="AX65" i="8" s="1"/>
  <c r="Y47" i="8"/>
  <c r="AX47" i="8" s="1"/>
  <c r="Y38" i="8"/>
  <c r="Y22" i="8"/>
  <c r="AX22" i="8" s="1"/>
  <c r="Y20" i="8"/>
  <c r="AX20" i="8" s="1"/>
  <c r="Y13" i="8"/>
  <c r="AX13" i="8" s="1"/>
  <c r="Y39" i="8"/>
  <c r="Y25" i="8"/>
  <c r="AX25" i="8" s="1"/>
  <c r="Y18" i="8"/>
  <c r="AX18" i="8" s="1"/>
  <c r="Y16" i="8"/>
  <c r="AX16" i="8" s="1"/>
  <c r="Y42" i="8"/>
  <c r="AX42" i="8" s="1"/>
  <c r="Y21" i="8"/>
  <c r="AX21" i="8" s="1"/>
  <c r="Y14" i="8"/>
  <c r="AX14" i="8" s="1"/>
  <c r="Y12" i="8"/>
  <c r="Y17" i="8"/>
  <c r="AX17" i="8" s="1"/>
  <c r="Y24" i="8"/>
  <c r="AX24" i="8" s="1"/>
  <c r="Y46" i="8"/>
  <c r="AX46" i="8" s="1"/>
  <c r="AA48" i="2" l="1"/>
  <c r="V91" i="2"/>
  <c r="Y28" i="8"/>
  <c r="Y27" i="8"/>
  <c r="AX12" i="8"/>
  <c r="Y53" i="8"/>
  <c r="Y52" i="8"/>
  <c r="AU12" i="4"/>
  <c r="Y4" i="4"/>
  <c r="AA8" i="8"/>
  <c r="Y4" i="6"/>
  <c r="Y4" i="5"/>
  <c r="Y4" i="3"/>
  <c r="AB4" i="2"/>
  <c r="W4" i="12"/>
  <c r="U25" i="6"/>
  <c r="U32" i="6"/>
  <c r="U31" i="6"/>
  <c r="U40" i="6"/>
  <c r="W116" i="8"/>
  <c r="AO26" i="12"/>
  <c r="AO33" i="12"/>
  <c r="X123" i="8"/>
  <c r="V6" i="3"/>
  <c r="L111" i="12"/>
  <c r="X82" i="8"/>
  <c r="X81" i="8"/>
  <c r="X83" i="8" s="1"/>
  <c r="X84" i="8" s="1"/>
  <c r="V9" i="5"/>
  <c r="T32" i="3"/>
  <c r="T31" i="5"/>
  <c r="T51" i="5" s="1"/>
  <c r="V16" i="2" s="1"/>
  <c r="AW16" i="2" s="1"/>
  <c r="U28" i="3"/>
  <c r="U29" i="3"/>
  <c r="U22" i="3"/>
  <c r="U35" i="3"/>
  <c r="Z102" i="8"/>
  <c r="Z98" i="8"/>
  <c r="Z99" i="8"/>
  <c r="Z95" i="8"/>
  <c r="Z100" i="8"/>
  <c r="Z93" i="8"/>
  <c r="Z89" i="8"/>
  <c r="Z75" i="8"/>
  <c r="Z71" i="8"/>
  <c r="Z97" i="8"/>
  <c r="Z94" i="8"/>
  <c r="Z90" i="8"/>
  <c r="Z76" i="8"/>
  <c r="Z101" i="8"/>
  <c r="Z91" i="8"/>
  <c r="Z74" i="8"/>
  <c r="Z67" i="8"/>
  <c r="Z73" i="8"/>
  <c r="Z72" i="8"/>
  <c r="Z68" i="8"/>
  <c r="Z64" i="8"/>
  <c r="Z96" i="8"/>
  <c r="Z70" i="8"/>
  <c r="Z69" i="8"/>
  <c r="Z62" i="8"/>
  <c r="Z49" i="8"/>
  <c r="Z45" i="8"/>
  <c r="Z41" i="8"/>
  <c r="Z92" i="8"/>
  <c r="Z65" i="8"/>
  <c r="Z50" i="8"/>
  <c r="Z46" i="8"/>
  <c r="Z42" i="8"/>
  <c r="Z63" i="8"/>
  <c r="Z48" i="8"/>
  <c r="Z38" i="8"/>
  <c r="Z24" i="8"/>
  <c r="Z20" i="8"/>
  <c r="Z16" i="8"/>
  <c r="Z12" i="8"/>
  <c r="Z77" i="8"/>
  <c r="Z43" i="8"/>
  <c r="Z40" i="8"/>
  <c r="Z44" i="8"/>
  <c r="Z39" i="8"/>
  <c r="Z37" i="8"/>
  <c r="Z25" i="8"/>
  <c r="Z18" i="8"/>
  <c r="Z23" i="8"/>
  <c r="Z21" i="8"/>
  <c r="Z14" i="8"/>
  <c r="Z47" i="8"/>
  <c r="Z19" i="8"/>
  <c r="Z17" i="8"/>
  <c r="Z22" i="8"/>
  <c r="Z66" i="8"/>
  <c r="Z15" i="8"/>
  <c r="Z13" i="8"/>
  <c r="AU26" i="4"/>
  <c r="X47" i="12"/>
  <c r="AB9" i="2" s="1"/>
  <c r="AB45" i="2" s="1"/>
  <c r="Y46" i="12"/>
  <c r="AU12" i="5"/>
  <c r="Y48" i="2"/>
  <c r="Y67" i="2"/>
  <c r="AX67" i="2" s="1"/>
  <c r="AX45" i="2"/>
  <c r="AX48" i="2" s="1"/>
  <c r="W56" i="8"/>
  <c r="W57" i="8" s="1"/>
  <c r="X126" i="8"/>
  <c r="V6" i="6"/>
  <c r="G68" i="12"/>
  <c r="F103" i="12"/>
  <c r="F30" i="12" s="1"/>
  <c r="U18" i="2"/>
  <c r="R110" i="12"/>
  <c r="AU28" i="3"/>
  <c r="AX37" i="8"/>
  <c r="X114" i="8"/>
  <c r="X31" i="8"/>
  <c r="X32" i="8" s="1"/>
  <c r="X29" i="8"/>
  <c r="X30" i="8"/>
  <c r="V9" i="3"/>
  <c r="S66" i="12"/>
  <c r="Y104" i="8"/>
  <c r="Y105" i="8"/>
  <c r="AX89" i="8"/>
  <c r="I25" i="2"/>
  <c r="I28" i="2"/>
  <c r="X106" i="8"/>
  <c r="V10" i="6" s="1"/>
  <c r="X107" i="8"/>
  <c r="V9" i="6"/>
  <c r="T52" i="3"/>
  <c r="T33" i="4"/>
  <c r="T54" i="4" s="1"/>
  <c r="V15" i="2" s="1"/>
  <c r="AW15" i="2" s="1"/>
  <c r="AU29" i="4"/>
  <c r="AC57" i="2"/>
  <c r="T28" i="6"/>
  <c r="AU25" i="6"/>
  <c r="Y80" i="8"/>
  <c r="Y79" i="8"/>
  <c r="AX62" i="8"/>
  <c r="AW113" i="8"/>
  <c r="AW86" i="2"/>
  <c r="U29" i="4"/>
  <c r="U21" i="4"/>
  <c r="U30" i="4"/>
  <c r="U36" i="4"/>
  <c r="AO36" i="12"/>
  <c r="X125" i="8"/>
  <c r="V6" i="5"/>
  <c r="T38" i="3"/>
  <c r="AU35" i="3"/>
  <c r="U10" i="6"/>
  <c r="W127" i="8"/>
  <c r="U12" i="4"/>
  <c r="W117" i="8"/>
  <c r="Z45" i="2"/>
  <c r="V113" i="8"/>
  <c r="V118" i="8" s="1"/>
  <c r="V86" i="2"/>
  <c r="T39" i="4"/>
  <c r="AU36" i="4"/>
  <c r="X124" i="8"/>
  <c r="V6" i="4"/>
  <c r="T12" i="6"/>
  <c r="AU22" i="3"/>
  <c r="T37" i="6"/>
  <c r="AU31" i="6"/>
  <c r="AW115" i="8"/>
  <c r="AW117" i="8" s="1"/>
  <c r="AW118" i="8" s="1"/>
  <c r="U12" i="5"/>
  <c r="AU46" i="12"/>
  <c r="AA56" i="2"/>
  <c r="F112" i="12"/>
  <c r="AO39" i="12"/>
  <c r="U12" i="6"/>
  <c r="T37" i="5"/>
  <c r="AU34" i="5"/>
  <c r="U92" i="2"/>
  <c r="M67" i="12"/>
  <c r="AR52" i="12"/>
  <c r="BD52" i="3"/>
  <c r="BB52" i="12" s="1"/>
  <c r="W115" i="8"/>
  <c r="U10" i="3"/>
  <c r="AU12" i="6"/>
  <c r="S18" i="2"/>
  <c r="AV14" i="2"/>
  <c r="BF14" i="2" s="1"/>
  <c r="X54" i="8"/>
  <c r="V10" i="4" s="1"/>
  <c r="X55" i="8"/>
  <c r="V9" i="4"/>
  <c r="V12" i="4" s="1"/>
  <c r="AU27" i="5"/>
  <c r="T43" i="6"/>
  <c r="AU40" i="6"/>
  <c r="U34" i="5"/>
  <c r="U27" i="5"/>
  <c r="U28" i="5"/>
  <c r="T14" i="2"/>
  <c r="P52" i="12"/>
  <c r="AW116" i="8"/>
  <c r="AU13" i="3"/>
  <c r="AB67" i="2" l="1"/>
  <c r="AB48" i="2"/>
  <c r="AY45" i="2"/>
  <c r="AY48" i="2" s="1"/>
  <c r="AU38" i="3"/>
  <c r="U26" i="4"/>
  <c r="H68" i="12"/>
  <c r="Z27" i="8"/>
  <c r="Z28" i="8"/>
  <c r="U38" i="3"/>
  <c r="Y123" i="8"/>
  <c r="W6" i="3"/>
  <c r="T18" i="2"/>
  <c r="AU43" i="6"/>
  <c r="AU37" i="5"/>
  <c r="AO54" i="12"/>
  <c r="AU25" i="3"/>
  <c r="AU52" i="3" s="1"/>
  <c r="AU39" i="4"/>
  <c r="Z48" i="2"/>
  <c r="Z67" i="2"/>
  <c r="AY67" i="2" s="1"/>
  <c r="U13" i="3"/>
  <c r="U33" i="4"/>
  <c r="Y81" i="8"/>
  <c r="W10" i="5" s="1"/>
  <c r="Y82" i="8"/>
  <c r="W9" i="5"/>
  <c r="AD57" i="2"/>
  <c r="V12" i="6"/>
  <c r="AU47" i="12"/>
  <c r="Z104" i="8"/>
  <c r="Z105" i="8"/>
  <c r="U25" i="3"/>
  <c r="X127" i="8"/>
  <c r="U28" i="6"/>
  <c r="Y124" i="8"/>
  <c r="W6" i="4"/>
  <c r="Y114" i="8"/>
  <c r="Y29" i="8"/>
  <c r="Y30" i="8"/>
  <c r="Y116" i="8" s="1"/>
  <c r="W9" i="3"/>
  <c r="U37" i="5"/>
  <c r="AB56" i="2"/>
  <c r="U54" i="4"/>
  <c r="W15" i="2" s="1"/>
  <c r="Y125" i="8"/>
  <c r="W6" i="5"/>
  <c r="Y126" i="8"/>
  <c r="W6" i="6"/>
  <c r="S110" i="12"/>
  <c r="V29" i="3"/>
  <c r="V35" i="3"/>
  <c r="V38" i="3" s="1"/>
  <c r="V28" i="3"/>
  <c r="V32" i="3" s="1"/>
  <c r="V22" i="3"/>
  <c r="V25" i="3" s="1"/>
  <c r="AB8" i="8"/>
  <c r="Z4" i="6"/>
  <c r="Z4" i="5"/>
  <c r="Z4" i="3"/>
  <c r="X4" i="12"/>
  <c r="Z4" i="4"/>
  <c r="AC4" i="2"/>
  <c r="AA102" i="8"/>
  <c r="AA99" i="8"/>
  <c r="AA95" i="8"/>
  <c r="AA101" i="8"/>
  <c r="AA100" i="8"/>
  <c r="AA96" i="8"/>
  <c r="AA97" i="8"/>
  <c r="AA94" i="8"/>
  <c r="AA90" i="8"/>
  <c r="AA76" i="8"/>
  <c r="AA72" i="8"/>
  <c r="AA91" i="8"/>
  <c r="AA77" i="8"/>
  <c r="AA73" i="8"/>
  <c r="AA68" i="8"/>
  <c r="AA98" i="8"/>
  <c r="AA93" i="8"/>
  <c r="AA70" i="8"/>
  <c r="AA69" i="8"/>
  <c r="AA65" i="8"/>
  <c r="AA92" i="8"/>
  <c r="AA89" i="8"/>
  <c r="AA75" i="8"/>
  <c r="AA50" i="8"/>
  <c r="AA46" i="8"/>
  <c r="AA42" i="8"/>
  <c r="AA74" i="8"/>
  <c r="AA71" i="8"/>
  <c r="AA63" i="8"/>
  <c r="AA47" i="8"/>
  <c r="AA43" i="8"/>
  <c r="AA45" i="8"/>
  <c r="AA39" i="8"/>
  <c r="AA25" i="8"/>
  <c r="AA21" i="8"/>
  <c r="AA17" i="8"/>
  <c r="AA13" i="8"/>
  <c r="AA67" i="8"/>
  <c r="AA64" i="8"/>
  <c r="AA48" i="8"/>
  <c r="AA44" i="8"/>
  <c r="AA38" i="8"/>
  <c r="AA62" i="8"/>
  <c r="AA66" i="8"/>
  <c r="AA41" i="8"/>
  <c r="AA37" i="8"/>
  <c r="AA40" i="8"/>
  <c r="AA23" i="8"/>
  <c r="AA16" i="8"/>
  <c r="AA14" i="8"/>
  <c r="AA19" i="8"/>
  <c r="AA12" i="8"/>
  <c r="AA24" i="8"/>
  <c r="AA22" i="8"/>
  <c r="AA15" i="8"/>
  <c r="AA18" i="8"/>
  <c r="AA49" i="8"/>
  <c r="AA20" i="8"/>
  <c r="X56" i="8"/>
  <c r="X57" i="8" s="1"/>
  <c r="S88" i="2"/>
  <c r="AV88" i="2" s="1"/>
  <c r="BF88" i="2" s="1"/>
  <c r="S89" i="2"/>
  <c r="AV89" i="2" s="1"/>
  <c r="BF89" i="2" s="1"/>
  <c r="S92" i="2"/>
  <c r="AV18" i="2"/>
  <c r="G112" i="12"/>
  <c r="F147" i="12"/>
  <c r="F40" i="12" s="1"/>
  <c r="T60" i="6"/>
  <c r="V17" i="2" s="1"/>
  <c r="AW17" i="2" s="1"/>
  <c r="AY9" i="2"/>
  <c r="W113" i="8"/>
  <c r="W86" i="2"/>
  <c r="V34" i="5"/>
  <c r="V37" i="5" s="1"/>
  <c r="V27" i="5"/>
  <c r="V31" i="5" s="1"/>
  <c r="V28" i="5"/>
  <c r="U39" i="4"/>
  <c r="X108" i="8"/>
  <c r="X109" i="8" s="1"/>
  <c r="AX104" i="8"/>
  <c r="AX126" i="8" s="1"/>
  <c r="AX105" i="8"/>
  <c r="X116" i="8"/>
  <c r="AX53" i="8"/>
  <c r="AX52" i="8"/>
  <c r="AX124" i="8" s="1"/>
  <c r="U88" i="2"/>
  <c r="U89" i="2"/>
  <c r="V31" i="6"/>
  <c r="V37" i="6" s="1"/>
  <c r="V32" i="6"/>
  <c r="V40" i="6"/>
  <c r="V43" i="6" s="1"/>
  <c r="V25" i="6"/>
  <c r="V28" i="6" s="1"/>
  <c r="Z46" i="12"/>
  <c r="Y47" i="12"/>
  <c r="Z52" i="8"/>
  <c r="Z53" i="8"/>
  <c r="V12" i="5"/>
  <c r="U43" i="6"/>
  <c r="Y54" i="8"/>
  <c r="Y55" i="8"/>
  <c r="Y56" i="8"/>
  <c r="Y57" i="8" s="1"/>
  <c r="W9" i="4"/>
  <c r="AV9" i="4" s="1"/>
  <c r="AW91" i="2"/>
  <c r="U31" i="5"/>
  <c r="U51" i="5" s="1"/>
  <c r="W16" i="2" s="1"/>
  <c r="AU31" i="5"/>
  <c r="AU51" i="5" s="1"/>
  <c r="N67" i="12"/>
  <c r="AU37" i="6"/>
  <c r="V30" i="4"/>
  <c r="V36" i="4"/>
  <c r="V39" i="4" s="1"/>
  <c r="V29" i="4"/>
  <c r="V21" i="4"/>
  <c r="V26" i="4" s="1"/>
  <c r="W118" i="8"/>
  <c r="W91" i="2"/>
  <c r="AX80" i="8"/>
  <c r="AX79" i="8"/>
  <c r="AX125" i="8" s="1"/>
  <c r="AU28" i="6"/>
  <c r="AU33" i="4"/>
  <c r="R52" i="12"/>
  <c r="V14" i="2"/>
  <c r="V18" i="2" s="1"/>
  <c r="I30" i="2"/>
  <c r="Y107" i="8"/>
  <c r="Y108" i="8"/>
  <c r="Y109" i="8" s="1"/>
  <c r="Y106" i="8"/>
  <c r="W9" i="6"/>
  <c r="T66" i="12"/>
  <c r="X115" i="8"/>
  <c r="X117" i="8" s="1"/>
  <c r="V10" i="3"/>
  <c r="AU32" i="3"/>
  <c r="F31" i="12"/>
  <c r="F21" i="12"/>
  <c r="AO30" i="12"/>
  <c r="G34" i="12"/>
  <c r="Z79" i="8"/>
  <c r="Z80" i="8"/>
  <c r="U32" i="3"/>
  <c r="V10" i="5"/>
  <c r="M111" i="12"/>
  <c r="U37" i="6"/>
  <c r="U60" i="6" s="1"/>
  <c r="W17" i="2" s="1"/>
  <c r="AU54" i="4"/>
  <c r="AX28" i="8"/>
  <c r="AX27" i="8"/>
  <c r="AX123" i="8" s="1"/>
  <c r="AA67" i="2"/>
  <c r="AY72" i="8" l="1"/>
  <c r="AS52" i="12"/>
  <c r="AY22" i="8"/>
  <c r="AY99" i="8"/>
  <c r="X91" i="2"/>
  <c r="AY17" i="8"/>
  <c r="AY98" i="8"/>
  <c r="AX114" i="8"/>
  <c r="AX29" i="8"/>
  <c r="AX30" i="8"/>
  <c r="AX31" i="8"/>
  <c r="AX32" i="8" s="1"/>
  <c r="Z124" i="8"/>
  <c r="X6" i="4"/>
  <c r="AC8" i="8"/>
  <c r="AA4" i="6"/>
  <c r="AA4" i="5"/>
  <c r="AA4" i="4"/>
  <c r="AA4" i="3"/>
  <c r="AD4" i="2"/>
  <c r="Y4" i="12"/>
  <c r="W40" i="6"/>
  <c r="W32" i="6"/>
  <c r="AV32" i="6" s="1"/>
  <c r="AV6" i="6"/>
  <c r="W31" i="6"/>
  <c r="W25" i="6"/>
  <c r="W28" i="6" s="1"/>
  <c r="W36" i="4"/>
  <c r="W39" i="4" s="1"/>
  <c r="W29" i="4"/>
  <c r="W21" i="4"/>
  <c r="W26" i="4" s="1"/>
  <c r="AV6" i="4"/>
  <c r="W30" i="4"/>
  <c r="AV30" i="4" s="1"/>
  <c r="Z123" i="8"/>
  <c r="X6" i="3"/>
  <c r="Z81" i="8"/>
  <c r="Z82" i="8"/>
  <c r="Z83" i="8" s="1"/>
  <c r="Z84" i="8" s="1"/>
  <c r="X9" i="5"/>
  <c r="V88" i="2"/>
  <c r="V89" i="2"/>
  <c r="V51" i="5"/>
  <c r="X16" i="2" s="1"/>
  <c r="AA46" i="12"/>
  <c r="Z47" i="12"/>
  <c r="AD9" i="2" s="1"/>
  <c r="AA79" i="8"/>
  <c r="AA80" i="8"/>
  <c r="AC56" i="2"/>
  <c r="Y31" i="8"/>
  <c r="Y32" i="8" s="1"/>
  <c r="Z107" i="8"/>
  <c r="Z106" i="8"/>
  <c r="Z108" i="8" s="1"/>
  <c r="Z109" i="8" s="1"/>
  <c r="X9" i="6"/>
  <c r="W12" i="5"/>
  <c r="AV9" i="5"/>
  <c r="U66" i="12"/>
  <c r="AC9" i="2"/>
  <c r="AX54" i="8"/>
  <c r="AX56" i="8" s="1"/>
  <c r="AX57" i="8" s="1"/>
  <c r="AX55" i="8"/>
  <c r="BF18" i="2"/>
  <c r="BF92" i="2" s="1"/>
  <c r="AV92" i="2"/>
  <c r="X113" i="8"/>
  <c r="X118" i="8" s="1"/>
  <c r="X86" i="2"/>
  <c r="V60" i="6"/>
  <c r="X17" i="2" s="1"/>
  <c r="AE57" i="2"/>
  <c r="AD45" i="2"/>
  <c r="N111" i="12"/>
  <c r="Z125" i="8"/>
  <c r="X6" i="5"/>
  <c r="AO21" i="12"/>
  <c r="F22" i="12"/>
  <c r="AV9" i="6"/>
  <c r="O67" i="12"/>
  <c r="AV27" i="5"/>
  <c r="V92" i="2"/>
  <c r="W10" i="4"/>
  <c r="AV10" i="4" s="1"/>
  <c r="AV46" i="12"/>
  <c r="BC46" i="12" s="1"/>
  <c r="F42" i="12"/>
  <c r="AO40" i="12"/>
  <c r="AA52" i="8"/>
  <c r="AA53" i="8"/>
  <c r="AA105" i="8"/>
  <c r="AA104" i="8"/>
  <c r="AB101" i="8"/>
  <c r="AY101" i="8" s="1"/>
  <c r="AB100" i="8"/>
  <c r="AY100" i="8" s="1"/>
  <c r="AB96" i="8"/>
  <c r="AY96" i="8" s="1"/>
  <c r="AB97" i="8"/>
  <c r="AY97" i="8" s="1"/>
  <c r="AB91" i="8"/>
  <c r="AY91" i="8" s="1"/>
  <c r="AB77" i="8"/>
  <c r="AY77" i="8" s="1"/>
  <c r="AB73" i="8"/>
  <c r="AY73" i="8" s="1"/>
  <c r="AB102" i="8"/>
  <c r="AY102" i="8" s="1"/>
  <c r="AB99" i="8"/>
  <c r="AB92" i="8"/>
  <c r="AY92" i="8" s="1"/>
  <c r="AB74" i="8"/>
  <c r="AY74" i="8" s="1"/>
  <c r="AB98" i="8"/>
  <c r="AB93" i="8"/>
  <c r="AY93" i="8" s="1"/>
  <c r="AB76" i="8"/>
  <c r="AY76" i="8" s="1"/>
  <c r="AB72" i="8"/>
  <c r="AB70" i="8"/>
  <c r="AY70" i="8" s="1"/>
  <c r="AB69" i="8"/>
  <c r="AY69" i="8" s="1"/>
  <c r="AB90" i="8"/>
  <c r="AY90" i="8" s="1"/>
  <c r="AB75" i="8"/>
  <c r="AY75" i="8" s="1"/>
  <c r="AB66" i="8"/>
  <c r="AY66" i="8" s="1"/>
  <c r="AB62" i="8"/>
  <c r="AB89" i="8"/>
  <c r="AB95" i="8"/>
  <c r="AY95" i="8" s="1"/>
  <c r="AB94" i="8"/>
  <c r="AY94" i="8" s="1"/>
  <c r="AB71" i="8"/>
  <c r="AY71" i="8" s="1"/>
  <c r="AB65" i="8"/>
  <c r="AY65" i="8" s="1"/>
  <c r="AB63" i="8"/>
  <c r="AY63" i="8" s="1"/>
  <c r="AB47" i="8"/>
  <c r="AY47" i="8" s="1"/>
  <c r="AB43" i="8"/>
  <c r="AY43" i="8" s="1"/>
  <c r="AB68" i="8"/>
  <c r="AY68" i="8" s="1"/>
  <c r="AB48" i="8"/>
  <c r="AY48" i="8" s="1"/>
  <c r="AB44" i="8"/>
  <c r="AY44" i="8" s="1"/>
  <c r="AB67" i="8"/>
  <c r="AY67" i="8" s="1"/>
  <c r="AB64" i="8"/>
  <c r="AY64" i="8" s="1"/>
  <c r="AB50" i="8"/>
  <c r="AY50" i="8" s="1"/>
  <c r="AB42" i="8"/>
  <c r="AY42" i="8" s="1"/>
  <c r="AB22" i="8"/>
  <c r="AB18" i="8"/>
  <c r="AY18" i="8" s="1"/>
  <c r="AB14" i="8"/>
  <c r="AY14" i="8" s="1"/>
  <c r="AB49" i="8"/>
  <c r="AY49" i="8" s="1"/>
  <c r="AB45" i="8"/>
  <c r="AY45" i="8" s="1"/>
  <c r="AB41" i="8"/>
  <c r="AY41" i="8" s="1"/>
  <c r="AB39" i="8"/>
  <c r="AY39" i="8" s="1"/>
  <c r="AB37" i="8"/>
  <c r="AB46" i="8"/>
  <c r="AY46" i="8" s="1"/>
  <c r="AB40" i="8"/>
  <c r="AY40" i="8" s="1"/>
  <c r="AB21" i="8"/>
  <c r="AY21" i="8" s="1"/>
  <c r="AB19" i="8"/>
  <c r="AY19" i="8" s="1"/>
  <c r="AB12" i="8"/>
  <c r="AB24" i="8"/>
  <c r="AY24" i="8" s="1"/>
  <c r="AB17" i="8"/>
  <c r="AB15" i="8"/>
  <c r="AY15" i="8" s="1"/>
  <c r="AB38" i="8"/>
  <c r="AY38" i="8" s="1"/>
  <c r="AB20" i="8"/>
  <c r="AY20" i="8" s="1"/>
  <c r="AB13" i="8"/>
  <c r="AY13" i="8" s="1"/>
  <c r="AB16" i="8"/>
  <c r="AY16" i="8" s="1"/>
  <c r="AB23" i="8"/>
  <c r="AY23" i="8" s="1"/>
  <c r="AB25" i="8"/>
  <c r="AY25" i="8" s="1"/>
  <c r="T110" i="12"/>
  <c r="W27" i="5"/>
  <c r="W28" i="5"/>
  <c r="AV28" i="5" s="1"/>
  <c r="AV6" i="5"/>
  <c r="W34" i="5"/>
  <c r="W37" i="5" s="1"/>
  <c r="Y115" i="8"/>
  <c r="Y117" i="8" s="1"/>
  <c r="W10" i="3"/>
  <c r="AV10" i="3" s="1"/>
  <c r="AV25" i="6"/>
  <c r="Z126" i="8"/>
  <c r="X6" i="6"/>
  <c r="Y83" i="8"/>
  <c r="Y84" i="8" s="1"/>
  <c r="T89" i="2"/>
  <c r="AW89" i="2" s="1"/>
  <c r="AW18" i="2"/>
  <c r="AW92" i="2" s="1"/>
  <c r="T88" i="2"/>
  <c r="T92" i="2"/>
  <c r="W22" i="3"/>
  <c r="W25" i="3" s="1"/>
  <c r="W35" i="3"/>
  <c r="W38" i="3" s="1"/>
  <c r="W28" i="3"/>
  <c r="W29" i="3"/>
  <c r="AV29" i="3" s="1"/>
  <c r="AV6" i="3"/>
  <c r="AV21" i="4"/>
  <c r="G102" i="12"/>
  <c r="AA27" i="8"/>
  <c r="AA28" i="8"/>
  <c r="AX127" i="8"/>
  <c r="AV10" i="5"/>
  <c r="F59" i="12"/>
  <c r="AO31" i="12"/>
  <c r="W10" i="6"/>
  <c r="AV10" i="6" s="1"/>
  <c r="I31" i="2"/>
  <c r="AX81" i="8"/>
  <c r="AX83" i="8" s="1"/>
  <c r="AX84" i="8" s="1"/>
  <c r="AX82" i="8"/>
  <c r="V33" i="4"/>
  <c r="V54" i="4" s="1"/>
  <c r="X15" i="2" s="1"/>
  <c r="W12" i="4"/>
  <c r="Z55" i="8"/>
  <c r="Z56" i="8"/>
  <c r="Z57" i="8" s="1"/>
  <c r="Z54" i="8"/>
  <c r="X9" i="4"/>
  <c r="AX107" i="8"/>
  <c r="AX108" i="8"/>
  <c r="AX109" i="8" s="1"/>
  <c r="AX106" i="8"/>
  <c r="H112" i="12"/>
  <c r="W13" i="3"/>
  <c r="AV9" i="3"/>
  <c r="V13" i="3"/>
  <c r="V52" i="3" s="1"/>
  <c r="U52" i="3"/>
  <c r="AW14" i="2"/>
  <c r="Y127" i="8"/>
  <c r="Z114" i="8"/>
  <c r="Z30" i="8"/>
  <c r="Z29" i="8"/>
  <c r="X9" i="3"/>
  <c r="I68" i="12"/>
  <c r="AU60" i="6"/>
  <c r="Y91" i="2" l="1"/>
  <c r="AV13" i="3"/>
  <c r="AB105" i="8"/>
  <c r="AB104" i="8"/>
  <c r="AY89" i="8"/>
  <c r="AA55" i="8"/>
  <c r="AA54" i="8"/>
  <c r="Y10" i="4" s="1"/>
  <c r="Y9" i="4"/>
  <c r="AV31" i="5"/>
  <c r="F24" i="12"/>
  <c r="AO22" i="12"/>
  <c r="AC45" i="2"/>
  <c r="AD56" i="2"/>
  <c r="AC101" i="8"/>
  <c r="AC102" i="8"/>
  <c r="AC97" i="8"/>
  <c r="AC98" i="8"/>
  <c r="AC94" i="8"/>
  <c r="AC99" i="8"/>
  <c r="AC92" i="8"/>
  <c r="AC74" i="8"/>
  <c r="AC70" i="8"/>
  <c r="AC96" i="8"/>
  <c r="AC93" i="8"/>
  <c r="AC89" i="8"/>
  <c r="AC75" i="8"/>
  <c r="AC90" i="8"/>
  <c r="AC73" i="8"/>
  <c r="AC71" i="8"/>
  <c r="AC67" i="8"/>
  <c r="AC63" i="8"/>
  <c r="AC95" i="8"/>
  <c r="AC100" i="8"/>
  <c r="AC68" i="8"/>
  <c r="AC48" i="8"/>
  <c r="AC44" i="8"/>
  <c r="AC40" i="8"/>
  <c r="AC72" i="8"/>
  <c r="AC66" i="8"/>
  <c r="AC64" i="8"/>
  <c r="AC49" i="8"/>
  <c r="AC45" i="8"/>
  <c r="AC41" i="8"/>
  <c r="AC77" i="8"/>
  <c r="AC47" i="8"/>
  <c r="AC37" i="8"/>
  <c r="AC23" i="8"/>
  <c r="AC19" i="8"/>
  <c r="AC15" i="8"/>
  <c r="AC65" i="8"/>
  <c r="AC91" i="8"/>
  <c r="AC62" i="8"/>
  <c r="AC39" i="8"/>
  <c r="AC46" i="8"/>
  <c r="AC76" i="8"/>
  <c r="AC50" i="8"/>
  <c r="AC42" i="8"/>
  <c r="AC38" i="8"/>
  <c r="AC24" i="8"/>
  <c r="AC17" i="8"/>
  <c r="AC43" i="8"/>
  <c r="AC22" i="8"/>
  <c r="AC20" i="8"/>
  <c r="AC13" i="8"/>
  <c r="AC69" i="8"/>
  <c r="AC25" i="8"/>
  <c r="AC18" i="8"/>
  <c r="AC16" i="8"/>
  <c r="AC12" i="8"/>
  <c r="AC21" i="8"/>
  <c r="AC14" i="8"/>
  <c r="J68" i="12"/>
  <c r="Z116" i="8"/>
  <c r="S52" i="12"/>
  <c r="W14" i="2"/>
  <c r="X10" i="4"/>
  <c r="AX113" i="8"/>
  <c r="AX86" i="2"/>
  <c r="W32" i="3"/>
  <c r="W52" i="3" s="1"/>
  <c r="AV28" i="3"/>
  <c r="AW88" i="2"/>
  <c r="AV22" i="3"/>
  <c r="W31" i="5"/>
  <c r="W51" i="5" s="1"/>
  <c r="Y16" i="2" s="1"/>
  <c r="AX16" i="2" s="1"/>
  <c r="AB28" i="8"/>
  <c r="AB27" i="8"/>
  <c r="AB79" i="8"/>
  <c r="AB80" i="8"/>
  <c r="AY62" i="8"/>
  <c r="AA124" i="8"/>
  <c r="Y6" i="4"/>
  <c r="O111" i="12"/>
  <c r="AD48" i="2"/>
  <c r="AD67" i="2"/>
  <c r="AV35" i="3"/>
  <c r="AV36" i="4"/>
  <c r="X10" i="5"/>
  <c r="W43" i="6"/>
  <c r="AV40" i="6"/>
  <c r="Z115" i="8"/>
  <c r="X10" i="3"/>
  <c r="I62" i="2"/>
  <c r="I32" i="2"/>
  <c r="X13" i="3"/>
  <c r="Z117" i="8"/>
  <c r="X14" i="2"/>
  <c r="X18" i="2" s="1"/>
  <c r="X92" i="2" s="1"/>
  <c r="T52" i="12"/>
  <c r="AO29" i="12"/>
  <c r="AA114" i="8"/>
  <c r="AA30" i="8"/>
  <c r="AA29" i="8"/>
  <c r="AA31" i="8" s="1"/>
  <c r="AA32" i="8" s="1"/>
  <c r="Y9" i="3"/>
  <c r="AV26" i="4"/>
  <c r="AV28" i="6"/>
  <c r="AB53" i="8"/>
  <c r="AB52" i="8"/>
  <c r="AY37" i="8"/>
  <c r="AA126" i="8"/>
  <c r="Y6" i="6"/>
  <c r="P67" i="12"/>
  <c r="AV12" i="6"/>
  <c r="X28" i="5"/>
  <c r="X34" i="5"/>
  <c r="X27" i="5"/>
  <c r="AF57" i="2"/>
  <c r="X12" i="6"/>
  <c r="AA82" i="8"/>
  <c r="AA81" i="8"/>
  <c r="Y10" i="5" s="1"/>
  <c r="Y9" i="5"/>
  <c r="Y12" i="5" s="1"/>
  <c r="X35" i="3"/>
  <c r="X28" i="3"/>
  <c r="X29" i="3"/>
  <c r="X22" i="3"/>
  <c r="W37" i="6"/>
  <c r="AV31" i="6"/>
  <c r="X36" i="4"/>
  <c r="X29" i="4"/>
  <c r="X21" i="4"/>
  <c r="X30" i="4"/>
  <c r="AX116" i="8"/>
  <c r="AV12" i="4"/>
  <c r="Z31" i="8"/>
  <c r="Z32" i="8" s="1"/>
  <c r="Y113" i="8"/>
  <c r="Y118" i="8" s="1"/>
  <c r="Y86" i="2"/>
  <c r="I112" i="12"/>
  <c r="F60" i="12"/>
  <c r="AO59" i="12"/>
  <c r="AA123" i="8"/>
  <c r="Y6" i="3"/>
  <c r="X25" i="6"/>
  <c r="X32" i="6"/>
  <c r="X40" i="6"/>
  <c r="X31" i="6"/>
  <c r="U110" i="12"/>
  <c r="AA106" i="8"/>
  <c r="AA107" i="8"/>
  <c r="AA108" i="8" s="1"/>
  <c r="AA109" i="8" s="1"/>
  <c r="Y9" i="6"/>
  <c r="F44" i="12"/>
  <c r="AO42" i="12"/>
  <c r="W12" i="6"/>
  <c r="W60" i="6" s="1"/>
  <c r="Y17" i="2" s="1"/>
  <c r="AX17" i="2" s="1"/>
  <c r="V66" i="12"/>
  <c r="AV12" i="5"/>
  <c r="X10" i="6"/>
  <c r="AV34" i="5"/>
  <c r="AA125" i="8"/>
  <c r="Y6" i="5"/>
  <c r="AA47" i="12"/>
  <c r="AB46" i="12"/>
  <c r="Z127" i="8"/>
  <c r="W33" i="4"/>
  <c r="W54" i="4" s="1"/>
  <c r="Y15" i="2" s="1"/>
  <c r="AX15" i="2" s="1"/>
  <c r="AV29" i="4"/>
  <c r="AD8" i="8"/>
  <c r="AB4" i="4"/>
  <c r="AB4" i="6"/>
  <c r="AB4" i="3"/>
  <c r="AE4" i="2"/>
  <c r="AB4" i="5"/>
  <c r="Z4" i="12"/>
  <c r="AX115" i="8"/>
  <c r="AX117" i="8" s="1"/>
  <c r="AX118" i="8" s="1"/>
  <c r="AY12" i="8"/>
  <c r="U52" i="12" l="1"/>
  <c r="Y14" i="2"/>
  <c r="Y18" i="2" s="1"/>
  <c r="X28" i="6"/>
  <c r="X60" i="6" s="1"/>
  <c r="Z17" i="2" s="1"/>
  <c r="Y40" i="6"/>
  <c r="Y43" i="6" s="1"/>
  <c r="Y31" i="6"/>
  <c r="Y37" i="6" s="1"/>
  <c r="Y25" i="6"/>
  <c r="Y28" i="6" s="1"/>
  <c r="Y32" i="6"/>
  <c r="AC28" i="8"/>
  <c r="AC27" i="8"/>
  <c r="AC104" i="8"/>
  <c r="AC105" i="8"/>
  <c r="Z113" i="8"/>
  <c r="Z86" i="2"/>
  <c r="AO41" i="12"/>
  <c r="X37" i="6"/>
  <c r="X26" i="4"/>
  <c r="X38" i="3"/>
  <c r="X37" i="5"/>
  <c r="AA116" i="8"/>
  <c r="AB125" i="8"/>
  <c r="Z6" i="5"/>
  <c r="AB123" i="8"/>
  <c r="Z6" i="3"/>
  <c r="AV25" i="3"/>
  <c r="AC80" i="8"/>
  <c r="AC79" i="8"/>
  <c r="AC48" i="2"/>
  <c r="AC67" i="2"/>
  <c r="AB106" i="8"/>
  <c r="AB107" i="8"/>
  <c r="AB108" i="8"/>
  <c r="AB109" i="8" s="1"/>
  <c r="Z9" i="6"/>
  <c r="Y34" i="5"/>
  <c r="Y37" i="5" s="1"/>
  <c r="Y27" i="5"/>
  <c r="Y28" i="5"/>
  <c r="AO60" i="12"/>
  <c r="AV37" i="6"/>
  <c r="X32" i="3"/>
  <c r="X31" i="5"/>
  <c r="AB54" i="8"/>
  <c r="Z10" i="4" s="1"/>
  <c r="AB55" i="8"/>
  <c r="AB56" i="8"/>
  <c r="AB57" i="8" s="1"/>
  <c r="Z9" i="4"/>
  <c r="Z12" i="4" s="1"/>
  <c r="Y29" i="4"/>
  <c r="Y21" i="4"/>
  <c r="Y26" i="4" s="1"/>
  <c r="Y30" i="4"/>
  <c r="Y36" i="4"/>
  <c r="Y39" i="4" s="1"/>
  <c r="AB126" i="8"/>
  <c r="Z6" i="6"/>
  <c r="AY28" i="8"/>
  <c r="AY27" i="8"/>
  <c r="AY123" i="8" s="1"/>
  <c r="AE8" i="8"/>
  <c r="AC4" i="4"/>
  <c r="AC4" i="6"/>
  <c r="AC4" i="5"/>
  <c r="AC4" i="3"/>
  <c r="AF4" i="2"/>
  <c r="AA4" i="12"/>
  <c r="AD102" i="8"/>
  <c r="AD101" i="8"/>
  <c r="AD98" i="8"/>
  <c r="AD99" i="8"/>
  <c r="AD95" i="8"/>
  <c r="AD96" i="8"/>
  <c r="AD93" i="8"/>
  <c r="AD89" i="8"/>
  <c r="AD75" i="8"/>
  <c r="AD71" i="8"/>
  <c r="AD90" i="8"/>
  <c r="AD76" i="8"/>
  <c r="AD67" i="8"/>
  <c r="AD97" i="8"/>
  <c r="AD92" i="8"/>
  <c r="AD77" i="8"/>
  <c r="AD68" i="8"/>
  <c r="AD64" i="8"/>
  <c r="AD100" i="8"/>
  <c r="AD94" i="8"/>
  <c r="AD91" i="8"/>
  <c r="AD74" i="8"/>
  <c r="AD72" i="8"/>
  <c r="AD66" i="8"/>
  <c r="AD49" i="8"/>
  <c r="AD45" i="8"/>
  <c r="AD41" i="8"/>
  <c r="AD73" i="8"/>
  <c r="AD62" i="8"/>
  <c r="AD50" i="8"/>
  <c r="AD46" i="8"/>
  <c r="AD42" i="8"/>
  <c r="AD65" i="8"/>
  <c r="AD44" i="8"/>
  <c r="AD40" i="8"/>
  <c r="AD38" i="8"/>
  <c r="AD24" i="8"/>
  <c r="AD20" i="8"/>
  <c r="AD16" i="8"/>
  <c r="AD12" i="8"/>
  <c r="AD70" i="8"/>
  <c r="AD37" i="8"/>
  <c r="AD69" i="8"/>
  <c r="AD47" i="8"/>
  <c r="AD43" i="8"/>
  <c r="AD39" i="8"/>
  <c r="AD22" i="8"/>
  <c r="AD15" i="8"/>
  <c r="AD13" i="8"/>
  <c r="AD25" i="8"/>
  <c r="AD18" i="8"/>
  <c r="AD63" i="8"/>
  <c r="AD48" i="8"/>
  <c r="AD23" i="8"/>
  <c r="AD21" i="8"/>
  <c r="AD14" i="8"/>
  <c r="AD19" i="8"/>
  <c r="AD17" i="8"/>
  <c r="AB47" i="12"/>
  <c r="AC46" i="12"/>
  <c r="AV37" i="5"/>
  <c r="W66" i="12"/>
  <c r="F49" i="12"/>
  <c r="J8" i="2"/>
  <c r="AO44" i="12"/>
  <c r="Y10" i="6"/>
  <c r="X43" i="6"/>
  <c r="Y28" i="3"/>
  <c r="Y32" i="3" s="1"/>
  <c r="Y29" i="3"/>
  <c r="Y22" i="3"/>
  <c r="Y25" i="3" s="1"/>
  <c r="Y35" i="3"/>
  <c r="Y38" i="3" s="1"/>
  <c r="X33" i="4"/>
  <c r="X25" i="3"/>
  <c r="X52" i="3" s="1"/>
  <c r="X12" i="5"/>
  <c r="AA83" i="8"/>
  <c r="AA84" i="8" s="1"/>
  <c r="AG57" i="2"/>
  <c r="Q67" i="12"/>
  <c r="AY52" i="8"/>
  <c r="AY124" i="8" s="1"/>
  <c r="AY53" i="8"/>
  <c r="I70" i="2"/>
  <c r="I50" i="2"/>
  <c r="AV39" i="4"/>
  <c r="AB114" i="8"/>
  <c r="AB30" i="8"/>
  <c r="AB116" i="8" s="1"/>
  <c r="AB29" i="8"/>
  <c r="Z9" i="3"/>
  <c r="W18" i="2"/>
  <c r="AX14" i="2"/>
  <c r="K68" i="12"/>
  <c r="AE56" i="2"/>
  <c r="AA56" i="8"/>
  <c r="AA57" i="8" s="1"/>
  <c r="AV52" i="3"/>
  <c r="Y92" i="2"/>
  <c r="AX91" i="2"/>
  <c r="AA115" i="8"/>
  <c r="Y10" i="3"/>
  <c r="Y13" i="3" s="1"/>
  <c r="Y52" i="3" s="1"/>
  <c r="Z118" i="8"/>
  <c r="Z91" i="2"/>
  <c r="AB81" i="8"/>
  <c r="Z10" i="5" s="1"/>
  <c r="AW10" i="5" s="1"/>
  <c r="AB82" i="8"/>
  <c r="Z9" i="5"/>
  <c r="AW10" i="4"/>
  <c r="G17" i="12"/>
  <c r="AO24" i="12"/>
  <c r="X12" i="4"/>
  <c r="AV33" i="4"/>
  <c r="AE9" i="2"/>
  <c r="AV47" i="12"/>
  <c r="BC47" i="12" s="1"/>
  <c r="Y12" i="6"/>
  <c r="V110" i="12"/>
  <c r="AA127" i="8"/>
  <c r="J112" i="12"/>
  <c r="X39" i="4"/>
  <c r="AW9" i="5"/>
  <c r="AB124" i="8"/>
  <c r="Z6" i="4"/>
  <c r="AA117" i="8"/>
  <c r="X89" i="2"/>
  <c r="X88" i="2"/>
  <c r="AV43" i="6"/>
  <c r="AV38" i="3"/>
  <c r="P111" i="12"/>
  <c r="AY79" i="8"/>
  <c r="AY125" i="8" s="1"/>
  <c r="AY80" i="8"/>
  <c r="AV32" i="3"/>
  <c r="AC52" i="8"/>
  <c r="AC53" i="8"/>
  <c r="Y12" i="4"/>
  <c r="AY104" i="8"/>
  <c r="AY126" i="8" s="1"/>
  <c r="AY105" i="8"/>
  <c r="V52" i="12" l="1"/>
  <c r="Z14" i="2"/>
  <c r="AZ95" i="8"/>
  <c r="BG95" i="8" s="1"/>
  <c r="AA14" i="2"/>
  <c r="AZ69" i="8"/>
  <c r="BG69" i="8" s="1"/>
  <c r="AZ72" i="8"/>
  <c r="BG72" i="8" s="1"/>
  <c r="AZ98" i="8"/>
  <c r="BG98" i="8" s="1"/>
  <c r="Q111" i="12"/>
  <c r="AW9" i="4"/>
  <c r="AC124" i="8"/>
  <c r="AA6" i="4"/>
  <c r="AY81" i="8"/>
  <c r="AY82" i="8"/>
  <c r="AY83" i="8"/>
  <c r="AY84" i="8" s="1"/>
  <c r="AW12" i="5"/>
  <c r="W110" i="12"/>
  <c r="X54" i="4"/>
  <c r="Z15" i="2" s="1"/>
  <c r="AB83" i="8"/>
  <c r="AB84" i="8" s="1"/>
  <c r="L68" i="12"/>
  <c r="AY55" i="8"/>
  <c r="AY54" i="8"/>
  <c r="AY56" i="8" s="1"/>
  <c r="AY57" i="8" s="1"/>
  <c r="X51" i="5"/>
  <c r="Z16" i="2" s="1"/>
  <c r="F50" i="12"/>
  <c r="F57" i="12"/>
  <c r="AO49" i="12"/>
  <c r="AD52" i="8"/>
  <c r="AD53" i="8"/>
  <c r="AE99" i="8"/>
  <c r="AZ99" i="8" s="1"/>
  <c r="BG99" i="8" s="1"/>
  <c r="AE95" i="8"/>
  <c r="AE100" i="8"/>
  <c r="AZ100" i="8" s="1"/>
  <c r="BG100" i="8" s="1"/>
  <c r="AE96" i="8"/>
  <c r="AZ96" i="8" s="1"/>
  <c r="BG96" i="8" s="1"/>
  <c r="AE102" i="8"/>
  <c r="AZ102" i="8" s="1"/>
  <c r="BG102" i="8" s="1"/>
  <c r="AE90" i="8"/>
  <c r="AZ90" i="8" s="1"/>
  <c r="BG90" i="8" s="1"/>
  <c r="AE76" i="8"/>
  <c r="AZ76" i="8" s="1"/>
  <c r="BG76" i="8" s="1"/>
  <c r="AE72" i="8"/>
  <c r="AE101" i="8"/>
  <c r="AZ101" i="8" s="1"/>
  <c r="BG101" i="8" s="1"/>
  <c r="AE98" i="8"/>
  <c r="AE94" i="8"/>
  <c r="AZ94" i="8" s="1"/>
  <c r="BG94" i="8" s="1"/>
  <c r="AE91" i="8"/>
  <c r="AZ91" i="8" s="1"/>
  <c r="BG91" i="8" s="1"/>
  <c r="AE77" i="8"/>
  <c r="AZ77" i="8" s="1"/>
  <c r="BG77" i="8" s="1"/>
  <c r="AE73" i="8"/>
  <c r="AZ73" i="8" s="1"/>
  <c r="BG73" i="8" s="1"/>
  <c r="AE97" i="8"/>
  <c r="AZ97" i="8" s="1"/>
  <c r="BG97" i="8" s="1"/>
  <c r="AE92" i="8"/>
  <c r="AZ92" i="8" s="1"/>
  <c r="BG92" i="8" s="1"/>
  <c r="AE75" i="8"/>
  <c r="AZ75" i="8" s="1"/>
  <c r="BG75" i="8" s="1"/>
  <c r="AE71" i="8"/>
  <c r="AZ71" i="8" s="1"/>
  <c r="BG71" i="8" s="1"/>
  <c r="AE68" i="8"/>
  <c r="AZ68" i="8" s="1"/>
  <c r="BG68" i="8" s="1"/>
  <c r="AE89" i="8"/>
  <c r="AE74" i="8"/>
  <c r="AZ74" i="8" s="1"/>
  <c r="BG74" i="8" s="1"/>
  <c r="AE69" i="8"/>
  <c r="AE65" i="8"/>
  <c r="AZ65" i="8" s="1"/>
  <c r="BG65" i="8" s="1"/>
  <c r="AE64" i="8"/>
  <c r="AZ64" i="8" s="1"/>
  <c r="BG64" i="8" s="1"/>
  <c r="AE62" i="8"/>
  <c r="AE50" i="8"/>
  <c r="AZ50" i="8" s="1"/>
  <c r="BG50" i="8" s="1"/>
  <c r="AE46" i="8"/>
  <c r="AZ46" i="8" s="1"/>
  <c r="BG46" i="8" s="1"/>
  <c r="AE42" i="8"/>
  <c r="AZ42" i="8" s="1"/>
  <c r="BG42" i="8" s="1"/>
  <c r="AE67" i="8"/>
  <c r="AZ67" i="8" s="1"/>
  <c r="BG67" i="8" s="1"/>
  <c r="AE47" i="8"/>
  <c r="AZ47" i="8" s="1"/>
  <c r="BG47" i="8" s="1"/>
  <c r="AE43" i="8"/>
  <c r="AZ43" i="8" s="1"/>
  <c r="BG43" i="8" s="1"/>
  <c r="AE93" i="8"/>
  <c r="AZ93" i="8" s="1"/>
  <c r="BG93" i="8" s="1"/>
  <c r="AE70" i="8"/>
  <c r="AZ70" i="8" s="1"/>
  <c r="BG70" i="8" s="1"/>
  <c r="AE49" i="8"/>
  <c r="AZ49" i="8" s="1"/>
  <c r="BG49" i="8" s="1"/>
  <c r="AE41" i="8"/>
  <c r="AZ41" i="8" s="1"/>
  <c r="BG41" i="8" s="1"/>
  <c r="AE39" i="8"/>
  <c r="AZ39" i="8" s="1"/>
  <c r="BG39" i="8" s="1"/>
  <c r="AE25" i="8"/>
  <c r="AZ25" i="8" s="1"/>
  <c r="BG25" i="8" s="1"/>
  <c r="AE21" i="8"/>
  <c r="AZ21" i="8" s="1"/>
  <c r="BG21" i="8" s="1"/>
  <c r="AE17" i="8"/>
  <c r="AZ17" i="8" s="1"/>
  <c r="BG17" i="8" s="1"/>
  <c r="AE13" i="8"/>
  <c r="AZ13" i="8" s="1"/>
  <c r="BG13" i="8" s="1"/>
  <c r="AE66" i="8"/>
  <c r="AZ66" i="8" s="1"/>
  <c r="BG66" i="8" s="1"/>
  <c r="AE48" i="8"/>
  <c r="AZ48" i="8" s="1"/>
  <c r="BG48" i="8" s="1"/>
  <c r="AE45" i="8"/>
  <c r="AZ45" i="8" s="1"/>
  <c r="BG45" i="8" s="1"/>
  <c r="AE40" i="8"/>
  <c r="AZ40" i="8" s="1"/>
  <c r="BG40" i="8" s="1"/>
  <c r="AE38" i="8"/>
  <c r="AZ38" i="8" s="1"/>
  <c r="BG38" i="8" s="1"/>
  <c r="AE63" i="8"/>
  <c r="AZ63" i="8" s="1"/>
  <c r="BG63" i="8" s="1"/>
  <c r="AE44" i="8"/>
  <c r="AZ44" i="8" s="1"/>
  <c r="BG44" i="8" s="1"/>
  <c r="AE20" i="8"/>
  <c r="AZ20" i="8" s="1"/>
  <c r="BG20" i="8" s="1"/>
  <c r="AE18" i="8"/>
  <c r="AZ18" i="8" s="1"/>
  <c r="BG18" i="8" s="1"/>
  <c r="AE23" i="8"/>
  <c r="AZ23" i="8" s="1"/>
  <c r="BG23" i="8" s="1"/>
  <c r="AE16" i="8"/>
  <c r="AZ16" i="8" s="1"/>
  <c r="BG16" i="8" s="1"/>
  <c r="AE14" i="8"/>
  <c r="AZ14" i="8" s="1"/>
  <c r="BG14" i="8" s="1"/>
  <c r="AE19" i="8"/>
  <c r="AZ19" i="8" s="1"/>
  <c r="BG19" i="8" s="1"/>
  <c r="AE12" i="8"/>
  <c r="AE37" i="8"/>
  <c r="AE24" i="8"/>
  <c r="AZ24" i="8" s="1"/>
  <c r="BG24" i="8" s="1"/>
  <c r="AE15" i="8"/>
  <c r="AZ15" i="8" s="1"/>
  <c r="BG15" i="8" s="1"/>
  <c r="AE22" i="8"/>
  <c r="AZ22" i="8" s="1"/>
  <c r="BG22" i="8" s="1"/>
  <c r="Z31" i="6"/>
  <c r="Z37" i="6" s="1"/>
  <c r="Z25" i="6"/>
  <c r="Z32" i="6"/>
  <c r="AW32" i="6" s="1"/>
  <c r="Z40" i="6"/>
  <c r="AW6" i="6"/>
  <c r="Y31" i="5"/>
  <c r="Y51" i="5" s="1"/>
  <c r="AA16" i="2" s="1"/>
  <c r="AB127" i="8"/>
  <c r="AW34" i="5"/>
  <c r="AC114" i="8"/>
  <c r="AC29" i="8"/>
  <c r="AC31" i="8" s="1"/>
  <c r="AC32" i="8" s="1"/>
  <c r="AC30" i="8"/>
  <c r="AC116" i="8" s="1"/>
  <c r="AA9" i="3"/>
  <c r="AA118" i="8"/>
  <c r="AA91" i="2"/>
  <c r="I51" i="2"/>
  <c r="R67" i="12"/>
  <c r="Z29" i="3"/>
  <c r="AW29" i="3" s="1"/>
  <c r="Z35" i="3"/>
  <c r="Z38" i="3" s="1"/>
  <c r="Z22" i="3"/>
  <c r="Z25" i="3" s="1"/>
  <c r="AW6" i="3"/>
  <c r="Z28" i="3"/>
  <c r="Z32" i="3" s="1"/>
  <c r="AC123" i="8"/>
  <c r="AA6" i="3"/>
  <c r="K112" i="12"/>
  <c r="AE45" i="2"/>
  <c r="AZ9" i="2"/>
  <c r="BG9" i="2" s="1"/>
  <c r="Z12" i="5"/>
  <c r="AB115" i="8"/>
  <c r="AB117" i="8" s="1"/>
  <c r="Z10" i="3"/>
  <c r="AW10" i="3" s="1"/>
  <c r="I79" i="2"/>
  <c r="AH57" i="2"/>
  <c r="X66" i="12"/>
  <c r="AD80" i="8"/>
  <c r="AD79" i="8"/>
  <c r="Z10" i="6"/>
  <c r="AW10" i="6" s="1"/>
  <c r="AZ62" i="8"/>
  <c r="Z34" i="5"/>
  <c r="Z37" i="5" s="1"/>
  <c r="AW6" i="5"/>
  <c r="Z27" i="5"/>
  <c r="Z28" i="5"/>
  <c r="AW28" i="5" s="1"/>
  <c r="AC107" i="8"/>
  <c r="AC106" i="8"/>
  <c r="AA10" i="6" s="1"/>
  <c r="AA9" i="6"/>
  <c r="AW9" i="3"/>
  <c r="AF56" i="2"/>
  <c r="J87" i="2"/>
  <c r="J10" i="2"/>
  <c r="J39" i="2"/>
  <c r="AS8" i="2"/>
  <c r="AF9" i="2"/>
  <c r="AF8" i="8"/>
  <c r="AD4" i="6"/>
  <c r="AD4" i="5"/>
  <c r="AD4" i="3"/>
  <c r="AD4" i="4"/>
  <c r="AB4" i="12"/>
  <c r="BH4" i="2"/>
  <c r="AG4" i="2"/>
  <c r="AY114" i="8"/>
  <c r="AY30" i="8"/>
  <c r="AY31" i="8"/>
  <c r="AY32" i="8" s="1"/>
  <c r="AY29" i="8"/>
  <c r="AC81" i="8"/>
  <c r="AA10" i="5" s="1"/>
  <c r="AC82" i="8"/>
  <c r="AA9" i="5"/>
  <c r="AC126" i="8"/>
  <c r="AA6" i="6"/>
  <c r="AY106" i="8"/>
  <c r="AY107" i="8"/>
  <c r="AY108" i="8" s="1"/>
  <c r="AY109" i="8" s="1"/>
  <c r="AC54" i="8"/>
  <c r="AC55" i="8"/>
  <c r="AC56" i="8" s="1"/>
  <c r="AC57" i="8" s="1"/>
  <c r="AA9" i="4"/>
  <c r="Z30" i="4"/>
  <c r="AW30" i="4" s="1"/>
  <c r="Z36" i="4"/>
  <c r="AW6" i="4"/>
  <c r="Z21" i="4"/>
  <c r="Z29" i="4"/>
  <c r="AA113" i="8"/>
  <c r="AA86" i="2"/>
  <c r="Y60" i="6"/>
  <c r="AA17" i="2" s="1"/>
  <c r="G18" i="12"/>
  <c r="AV60" i="6"/>
  <c r="W88" i="2"/>
  <c r="AX18" i="2"/>
  <c r="W89" i="2"/>
  <c r="W92" i="2"/>
  <c r="AB31" i="8"/>
  <c r="AB32" i="8" s="1"/>
  <c r="AV54" i="4"/>
  <c r="AT52" i="12" s="1"/>
  <c r="AD46" i="12"/>
  <c r="AC47" i="12"/>
  <c r="AG9" i="2" s="1"/>
  <c r="AG45" i="2" s="1"/>
  <c r="AD28" i="8"/>
  <c r="AD27" i="8"/>
  <c r="AD104" i="8"/>
  <c r="AD105" i="8"/>
  <c r="AY127" i="8"/>
  <c r="Y33" i="4"/>
  <c r="Y54" i="4" s="1"/>
  <c r="Z12" i="6"/>
  <c r="AW9" i="6"/>
  <c r="AC125" i="8"/>
  <c r="AA6" i="5"/>
  <c r="AW35" i="3"/>
  <c r="AV51" i="5"/>
  <c r="AZ89" i="8"/>
  <c r="AZ12" i="8"/>
  <c r="Y88" i="2"/>
  <c r="Y89" i="2"/>
  <c r="AG48" i="2" l="1"/>
  <c r="AA15" i="2"/>
  <c r="W52" i="12"/>
  <c r="AB91" i="2"/>
  <c r="AD107" i="8"/>
  <c r="AD106" i="8"/>
  <c r="AB10" i="6" s="1"/>
  <c r="AB9" i="6"/>
  <c r="AB12" i="6" s="1"/>
  <c r="Z33" i="4"/>
  <c r="AW29" i="4"/>
  <c r="L112" i="12"/>
  <c r="AW37" i="5"/>
  <c r="AE52" i="8"/>
  <c r="AE53" i="8"/>
  <c r="AZ37" i="8"/>
  <c r="AD124" i="8"/>
  <c r="AB6" i="4"/>
  <c r="AA36" i="4"/>
  <c r="AA29" i="4"/>
  <c r="AA21" i="4"/>
  <c r="AA30" i="4"/>
  <c r="AA18" i="2"/>
  <c r="AA92" i="2" s="1"/>
  <c r="AW31" i="6"/>
  <c r="AW28" i="3"/>
  <c r="AD126" i="8"/>
  <c r="AB6" i="6"/>
  <c r="AE46" i="12"/>
  <c r="AD47" i="12"/>
  <c r="AH9" i="2" s="1"/>
  <c r="AX88" i="2"/>
  <c r="Z26" i="4"/>
  <c r="AW21" i="4"/>
  <c r="AA12" i="5"/>
  <c r="AY115" i="8"/>
  <c r="AY117" i="8" s="1"/>
  <c r="AY118" i="8" s="1"/>
  <c r="AG8" i="8"/>
  <c r="AE4" i="6"/>
  <c r="AE4" i="5"/>
  <c r="AE4" i="4"/>
  <c r="AE4" i="3"/>
  <c r="AH4" i="2"/>
  <c r="AC4" i="12"/>
  <c r="BA9" i="2"/>
  <c r="AF45" i="2"/>
  <c r="AG67" i="2" s="1"/>
  <c r="J20" i="2"/>
  <c r="J11" i="2"/>
  <c r="AS10" i="2"/>
  <c r="AC108" i="8"/>
  <c r="AC109" i="8" s="1"/>
  <c r="AD125" i="8"/>
  <c r="AB6" i="5"/>
  <c r="AW22" i="3"/>
  <c r="I80" i="2"/>
  <c r="I38" i="2" s="1"/>
  <c r="AB113" i="8"/>
  <c r="AB118" i="8" s="1"/>
  <c r="AB86" i="2"/>
  <c r="Z43" i="6"/>
  <c r="AW40" i="6"/>
  <c r="AE27" i="8"/>
  <c r="AE28" i="8"/>
  <c r="M68" i="12"/>
  <c r="AA27" i="5"/>
  <c r="AA28" i="5"/>
  <c r="AA34" i="5"/>
  <c r="AF101" i="8"/>
  <c r="AF100" i="8"/>
  <c r="AF96" i="8"/>
  <c r="AF102" i="8"/>
  <c r="AF97" i="8"/>
  <c r="AF98" i="8"/>
  <c r="AF94" i="8"/>
  <c r="AF91" i="8"/>
  <c r="AF77" i="8"/>
  <c r="AF73" i="8"/>
  <c r="AF95" i="8"/>
  <c r="AF92" i="8"/>
  <c r="AF74" i="8"/>
  <c r="AF89" i="8"/>
  <c r="AF69" i="8"/>
  <c r="AF72" i="8"/>
  <c r="AF70" i="8"/>
  <c r="AF66" i="8"/>
  <c r="AF62" i="8"/>
  <c r="AF93" i="8"/>
  <c r="AF67" i="8"/>
  <c r="AF47" i="8"/>
  <c r="AF43" i="8"/>
  <c r="AF90" i="8"/>
  <c r="AF65" i="8"/>
  <c r="AF63" i="8"/>
  <c r="AF48" i="8"/>
  <c r="AF44" i="8"/>
  <c r="AF46" i="8"/>
  <c r="AF22" i="8"/>
  <c r="AF18" i="8"/>
  <c r="AF14" i="8"/>
  <c r="AF99" i="8"/>
  <c r="AF75" i="8"/>
  <c r="AF76" i="8"/>
  <c r="AF41" i="8"/>
  <c r="AF40" i="8"/>
  <c r="AF38" i="8"/>
  <c r="AF68" i="8"/>
  <c r="AF64" i="8"/>
  <c r="AF50" i="8"/>
  <c r="AF42" i="8"/>
  <c r="AF49" i="8"/>
  <c r="AF39" i="8"/>
  <c r="AF37" i="8"/>
  <c r="AF71" i="8"/>
  <c r="AF25" i="8"/>
  <c r="AF23" i="8"/>
  <c r="AF16" i="8"/>
  <c r="AF21" i="8"/>
  <c r="AF19" i="8"/>
  <c r="AF12" i="8"/>
  <c r="AF24" i="8"/>
  <c r="AF17" i="8"/>
  <c r="AF15" i="8"/>
  <c r="AF20" i="8"/>
  <c r="AF13" i="8"/>
  <c r="AF45" i="8"/>
  <c r="AZ27" i="8"/>
  <c r="AZ28" i="8"/>
  <c r="BG12" i="8"/>
  <c r="BG28" i="8" s="1"/>
  <c r="AW38" i="3"/>
  <c r="AD123" i="8"/>
  <c r="AD127" i="8" s="1"/>
  <c r="AB6" i="3"/>
  <c r="BH8" i="8"/>
  <c r="BF4" i="4"/>
  <c r="BF4" i="5"/>
  <c r="BF4" i="6"/>
  <c r="BF4" i="3"/>
  <c r="BD4" i="12"/>
  <c r="AW47" i="12"/>
  <c r="AS87" i="2"/>
  <c r="AW13" i="3"/>
  <c r="AD81" i="8"/>
  <c r="AD82" i="8"/>
  <c r="AD83" i="8" s="1"/>
  <c r="AD84" i="8" s="1"/>
  <c r="AB9" i="5"/>
  <c r="AE67" i="2"/>
  <c r="AZ67" i="2" s="1"/>
  <c r="BG67" i="2" s="1"/>
  <c r="AZ45" i="2"/>
  <c r="AE48" i="2"/>
  <c r="AA22" i="3"/>
  <c r="AA35" i="3"/>
  <c r="AA28" i="3"/>
  <c r="AA29" i="3"/>
  <c r="AC115" i="8"/>
  <c r="AA10" i="3"/>
  <c r="AE79" i="8"/>
  <c r="AE80" i="8"/>
  <c r="AO50" i="12"/>
  <c r="R111" i="12"/>
  <c r="AS39" i="2"/>
  <c r="J65" i="2"/>
  <c r="AS65" i="2" s="1"/>
  <c r="Z31" i="5"/>
  <c r="AW27" i="5"/>
  <c r="AZ105" i="8"/>
  <c r="AZ104" i="8"/>
  <c r="BG89" i="8"/>
  <c r="BG105" i="8" s="1"/>
  <c r="AW12" i="6"/>
  <c r="AY113" i="8"/>
  <c r="AY86" i="2"/>
  <c r="AD114" i="8"/>
  <c r="AD30" i="8"/>
  <c r="AD31" i="8"/>
  <c r="AD32" i="8" s="1"/>
  <c r="AD29" i="8"/>
  <c r="AB9" i="3"/>
  <c r="AX89" i="2"/>
  <c r="G27" i="12"/>
  <c r="G37" i="12"/>
  <c r="Z39" i="4"/>
  <c r="AW36" i="4"/>
  <c r="AA10" i="4"/>
  <c r="AA40" i="6"/>
  <c r="AA32" i="6"/>
  <c r="AA31" i="6"/>
  <c r="AA25" i="6"/>
  <c r="AC83" i="8"/>
  <c r="AC84" i="8" s="1"/>
  <c r="AY116" i="8"/>
  <c r="AG56" i="2"/>
  <c r="AA12" i="6"/>
  <c r="AZ79" i="8"/>
  <c r="AZ80" i="8"/>
  <c r="BG62" i="8"/>
  <c r="BG80" i="8" s="1"/>
  <c r="Y66" i="12"/>
  <c r="AI57" i="2"/>
  <c r="AH45" i="2"/>
  <c r="Z51" i="5"/>
  <c r="AB16" i="2" s="1"/>
  <c r="AY16" i="2" s="1"/>
  <c r="AC127" i="8"/>
  <c r="S67" i="12"/>
  <c r="AA13" i="3"/>
  <c r="AC117" i="8"/>
  <c r="Z28" i="6"/>
  <c r="Z60" i="6" s="1"/>
  <c r="AB17" i="2" s="1"/>
  <c r="AY17" i="2" s="1"/>
  <c r="AW25" i="6"/>
  <c r="AE105" i="8"/>
  <c r="AE104" i="8"/>
  <c r="AD55" i="8"/>
  <c r="AD56" i="8" s="1"/>
  <c r="AD57" i="8" s="1"/>
  <c r="AD54" i="8"/>
  <c r="AB9" i="4"/>
  <c r="Z13" i="3"/>
  <c r="Z52" i="3" s="1"/>
  <c r="AX92" i="2"/>
  <c r="X110" i="12"/>
  <c r="AW12" i="4"/>
  <c r="AW46" i="12"/>
  <c r="Z18" i="2"/>
  <c r="AH48" i="2" l="1"/>
  <c r="BA45" i="2"/>
  <c r="BA48" i="2" s="1"/>
  <c r="AH67" i="2"/>
  <c r="AA32" i="3"/>
  <c r="AA37" i="5"/>
  <c r="AA51" i="5" s="1"/>
  <c r="AC16" i="2" s="1"/>
  <c r="N68" i="12"/>
  <c r="AW26" i="4"/>
  <c r="AA39" i="4"/>
  <c r="AE126" i="8"/>
  <c r="AC6" i="6"/>
  <c r="AC91" i="2"/>
  <c r="T67" i="12"/>
  <c r="AJ57" i="2"/>
  <c r="AZ82" i="8"/>
  <c r="AZ83" i="8"/>
  <c r="AZ84" i="8" s="1"/>
  <c r="AZ81" i="8"/>
  <c r="AH56" i="2"/>
  <c r="AA43" i="6"/>
  <c r="AD116" i="8"/>
  <c r="AZ106" i="8"/>
  <c r="AZ108" i="8" s="1"/>
  <c r="AZ109" i="8" s="1"/>
  <c r="AZ107" i="8"/>
  <c r="AA38" i="3"/>
  <c r="AB10" i="5"/>
  <c r="AF105" i="8"/>
  <c r="AF104" i="8"/>
  <c r="AW43" i="6"/>
  <c r="AB28" i="5"/>
  <c r="AB34" i="5"/>
  <c r="AB37" i="5" s="1"/>
  <c r="AB27" i="5"/>
  <c r="Z54" i="4"/>
  <c r="AB15" i="2" s="1"/>
  <c r="AY15" i="2" s="1"/>
  <c r="AB25" i="6"/>
  <c r="AB28" i="6" s="1"/>
  <c r="AB60" i="6" s="1"/>
  <c r="AD17" i="2" s="1"/>
  <c r="AB32" i="6"/>
  <c r="AB40" i="6"/>
  <c r="AB43" i="6" s="1"/>
  <c r="AB31" i="6"/>
  <c r="AB37" i="6" s="1"/>
  <c r="AB36" i="4"/>
  <c r="AB39" i="4" s="1"/>
  <c r="AB29" i="4"/>
  <c r="AB21" i="4"/>
  <c r="AB26" i="4" s="1"/>
  <c r="AB30" i="4"/>
  <c r="AE124" i="8"/>
  <c r="AC6" i="4"/>
  <c r="AW33" i="4"/>
  <c r="AB14" i="2"/>
  <c r="X52" i="12"/>
  <c r="BG81" i="8"/>
  <c r="BG83" i="8" s="1"/>
  <c r="BG84" i="8" s="1"/>
  <c r="BG82" i="8"/>
  <c r="AW39" i="4"/>
  <c r="AZ126" i="8"/>
  <c r="BG104" i="8"/>
  <c r="BG126" i="8" s="1"/>
  <c r="S111" i="12"/>
  <c r="AZ48" i="2"/>
  <c r="BG45" i="2"/>
  <c r="BG48" i="2" s="1"/>
  <c r="AZ123" i="8"/>
  <c r="BG27" i="8"/>
  <c r="BG123" i="8" s="1"/>
  <c r="AF79" i="8"/>
  <c r="AF80" i="8"/>
  <c r="AE123" i="8"/>
  <c r="AC6" i="3"/>
  <c r="AW25" i="3"/>
  <c r="AS11" i="2"/>
  <c r="AE47" i="12"/>
  <c r="AF46" i="12"/>
  <c r="AW37" i="6"/>
  <c r="AA88" i="2"/>
  <c r="AA89" i="2"/>
  <c r="AE54" i="8"/>
  <c r="AC10" i="4" s="1"/>
  <c r="AX10" i="4" s="1"/>
  <c r="BE10" i="4" s="1"/>
  <c r="AE55" i="8"/>
  <c r="AC9" i="4"/>
  <c r="AY91" i="2"/>
  <c r="Z88" i="2"/>
  <c r="Z89" i="2"/>
  <c r="Z92" i="2"/>
  <c r="Y110" i="12"/>
  <c r="AB10" i="4"/>
  <c r="AB12" i="4" s="1"/>
  <c r="AE106" i="8"/>
  <c r="AC10" i="6" s="1"/>
  <c r="AX10" i="6" s="1"/>
  <c r="BE10" i="6" s="1"/>
  <c r="AE107" i="8"/>
  <c r="AE108" i="8"/>
  <c r="AE109" i="8" s="1"/>
  <c r="AC9" i="6"/>
  <c r="AC113" i="8"/>
  <c r="AC118" i="8" s="1"/>
  <c r="AC86" i="2"/>
  <c r="Z66" i="12"/>
  <c r="BG79" i="8"/>
  <c r="BG125" i="8" s="1"/>
  <c r="AZ125" i="8"/>
  <c r="AA28" i="6"/>
  <c r="G39" i="12"/>
  <c r="AW60" i="6"/>
  <c r="AW31" i="5"/>
  <c r="AE82" i="8"/>
  <c r="AE81" i="8"/>
  <c r="AC9" i="5"/>
  <c r="AA25" i="3"/>
  <c r="AA52" i="3" s="1"/>
  <c r="AB12" i="5"/>
  <c r="AB35" i="3"/>
  <c r="AB38" i="3" s="1"/>
  <c r="AB28" i="3"/>
  <c r="AB29" i="3"/>
  <c r="AB22" i="3"/>
  <c r="AB25" i="3" s="1"/>
  <c r="BG114" i="8"/>
  <c r="BG29" i="8"/>
  <c r="BG31" i="8"/>
  <c r="BG32" i="8" s="1"/>
  <c r="BG30" i="8"/>
  <c r="AF53" i="8"/>
  <c r="AF52" i="8"/>
  <c r="AA31" i="5"/>
  <c r="J78" i="2"/>
  <c r="I42" i="2"/>
  <c r="I53" i="2" s="1"/>
  <c r="J21" i="2"/>
  <c r="J24" i="2"/>
  <c r="AS20" i="2"/>
  <c r="AH8" i="8"/>
  <c r="AF4" i="4"/>
  <c r="AF4" i="5"/>
  <c r="AI4" i="2"/>
  <c r="AF4" i="6"/>
  <c r="AD4" i="12"/>
  <c r="AF4" i="3"/>
  <c r="AA26" i="4"/>
  <c r="AW54" i="4"/>
  <c r="AW28" i="6"/>
  <c r="AA60" i="6"/>
  <c r="AC17" i="2" s="1"/>
  <c r="AA37" i="6"/>
  <c r="G69" i="12"/>
  <c r="G54" i="12"/>
  <c r="AD115" i="8"/>
  <c r="AD117" i="8" s="1"/>
  <c r="AB10" i="3"/>
  <c r="AB13" i="3" s="1"/>
  <c r="BG107" i="8"/>
  <c r="BG108" i="8"/>
  <c r="BG109" i="8" s="1"/>
  <c r="BG106" i="8"/>
  <c r="AE125" i="8"/>
  <c r="AC6" i="5"/>
  <c r="AW52" i="3"/>
  <c r="AD113" i="8"/>
  <c r="AD86" i="2"/>
  <c r="AZ114" i="8"/>
  <c r="AZ29" i="8"/>
  <c r="AZ30" i="8"/>
  <c r="AF28" i="8"/>
  <c r="AF27" i="8"/>
  <c r="AE114" i="8"/>
  <c r="AE29" i="8"/>
  <c r="AE30" i="8"/>
  <c r="AC9" i="3"/>
  <c r="AF67" i="2"/>
  <c r="BA67" i="2" s="1"/>
  <c r="AF48" i="2"/>
  <c r="AG101" i="8"/>
  <c r="AG102" i="8"/>
  <c r="AG97" i="8"/>
  <c r="AG98" i="8"/>
  <c r="AG94" i="8"/>
  <c r="AG95" i="8"/>
  <c r="AG92" i="8"/>
  <c r="AG74" i="8"/>
  <c r="AG70" i="8"/>
  <c r="AG100" i="8"/>
  <c r="AG93" i="8"/>
  <c r="AG89" i="8"/>
  <c r="AG75" i="8"/>
  <c r="AG77" i="8"/>
  <c r="AG72" i="8"/>
  <c r="AG96" i="8"/>
  <c r="AG91" i="8"/>
  <c r="AG76" i="8"/>
  <c r="AG67" i="8"/>
  <c r="AG63" i="8"/>
  <c r="AG99" i="8"/>
  <c r="AG90" i="8"/>
  <c r="AG73" i="8"/>
  <c r="AG65" i="8"/>
  <c r="AG48" i="8"/>
  <c r="AG44" i="8"/>
  <c r="AG40" i="8"/>
  <c r="AG69" i="8"/>
  <c r="AG49" i="8"/>
  <c r="AG45" i="8"/>
  <c r="AG41" i="8"/>
  <c r="AG66" i="8"/>
  <c r="AG43" i="8"/>
  <c r="AG37" i="8"/>
  <c r="AG23" i="8"/>
  <c r="AG19" i="8"/>
  <c r="AG15" i="8"/>
  <c r="AG62" i="8"/>
  <c r="AG50" i="8"/>
  <c r="AG71" i="8"/>
  <c r="AG68" i="8"/>
  <c r="AG64" i="8"/>
  <c r="AG46" i="8"/>
  <c r="AG42" i="8"/>
  <c r="AG47" i="8"/>
  <c r="AG39" i="8"/>
  <c r="AG21" i="8"/>
  <c r="AG14" i="8"/>
  <c r="AG12" i="8"/>
  <c r="AG38" i="8"/>
  <c r="AG24" i="8"/>
  <c r="AG17" i="8"/>
  <c r="AG22" i="8"/>
  <c r="AG20" i="8"/>
  <c r="AG13" i="8"/>
  <c r="AG16" i="8"/>
  <c r="AG18" i="8"/>
  <c r="AG25" i="8"/>
  <c r="AW32" i="3"/>
  <c r="AA33" i="4"/>
  <c r="AZ52" i="8"/>
  <c r="AZ53" i="8"/>
  <c r="BG37" i="8"/>
  <c r="BG53" i="8" s="1"/>
  <c r="M112" i="12"/>
  <c r="AA12" i="4"/>
  <c r="AA54" i="4" s="1"/>
  <c r="AC15" i="2" s="1"/>
  <c r="AD108" i="8"/>
  <c r="AD109" i="8" s="1"/>
  <c r="BA45" i="8" l="1"/>
  <c r="BA77" i="8"/>
  <c r="BA18" i="8"/>
  <c r="BA49" i="8"/>
  <c r="AB52" i="3"/>
  <c r="BA71" i="8"/>
  <c r="BA96" i="8"/>
  <c r="AD118" i="8"/>
  <c r="AD91" i="2"/>
  <c r="Y52" i="12"/>
  <c r="AC14" i="2"/>
  <c r="BA25" i="8"/>
  <c r="BA97" i="8"/>
  <c r="AG80" i="8"/>
  <c r="AG79" i="8"/>
  <c r="AF124" i="8"/>
  <c r="AD6" i="4"/>
  <c r="G113" i="12"/>
  <c r="Z110" i="12"/>
  <c r="AC12" i="4"/>
  <c r="AX9" i="4"/>
  <c r="AF47" i="12"/>
  <c r="AJ9" i="2" s="1"/>
  <c r="AG46" i="12"/>
  <c r="AF125" i="8"/>
  <c r="AD6" i="5"/>
  <c r="AF126" i="8"/>
  <c r="AD6" i="6"/>
  <c r="AC32" i="6"/>
  <c r="AX32" i="6" s="1"/>
  <c r="BE32" i="6" s="1"/>
  <c r="AC40" i="6"/>
  <c r="AC43" i="6" s="1"/>
  <c r="AC31" i="6"/>
  <c r="AC25" i="6"/>
  <c r="AC28" i="6" s="1"/>
  <c r="AX6" i="6"/>
  <c r="BE6" i="6" s="1"/>
  <c r="BG54" i="8"/>
  <c r="BG55" i="8"/>
  <c r="BG56" i="8" s="1"/>
  <c r="BG57" i="8" s="1"/>
  <c r="AG28" i="8"/>
  <c r="AG27" i="8"/>
  <c r="AE116" i="8"/>
  <c r="H69" i="12"/>
  <c r="G103" i="12"/>
  <c r="G30" i="12" s="1"/>
  <c r="AI8" i="8"/>
  <c r="AG4" i="4"/>
  <c r="AG4" i="6"/>
  <c r="AG4" i="5"/>
  <c r="AG4" i="3"/>
  <c r="AJ4" i="2"/>
  <c r="AE4" i="12"/>
  <c r="AS21" i="2"/>
  <c r="AF54" i="8"/>
  <c r="AD10" i="4" s="1"/>
  <c r="AF56" i="8"/>
  <c r="AF57" i="8" s="1"/>
  <c r="AF55" i="8"/>
  <c r="AD9" i="4"/>
  <c r="AX46" i="12"/>
  <c r="AF106" i="8"/>
  <c r="AD10" i="6" s="1"/>
  <c r="AF107" i="8"/>
  <c r="AF108" i="8"/>
  <c r="AF109" i="8" s="1"/>
  <c r="AD9" i="6"/>
  <c r="AX10" i="3"/>
  <c r="BE10" i="3" s="1"/>
  <c r="AI56" i="2"/>
  <c r="U67" i="12"/>
  <c r="AE127" i="8"/>
  <c r="AZ56" i="8"/>
  <c r="AZ57" i="8" s="1"/>
  <c r="AZ55" i="8"/>
  <c r="AZ116" i="8" s="1"/>
  <c r="AZ54" i="8"/>
  <c r="AG104" i="8"/>
  <c r="AG105" i="8"/>
  <c r="AE115" i="8"/>
  <c r="AE117" i="8" s="1"/>
  <c r="AC10" i="3"/>
  <c r="AF123" i="8"/>
  <c r="AF127" i="8" s="1"/>
  <c r="AD6" i="3"/>
  <c r="AZ115" i="8"/>
  <c r="AZ117" i="8" s="1"/>
  <c r="J25" i="2"/>
  <c r="J28" i="2"/>
  <c r="AS24" i="2"/>
  <c r="AC10" i="5"/>
  <c r="AX10" i="5" s="1"/>
  <c r="BE10" i="5" s="1"/>
  <c r="AW51" i="5"/>
  <c r="AA66" i="12"/>
  <c r="AI9" i="2"/>
  <c r="AZ127" i="8"/>
  <c r="T111" i="12"/>
  <c r="AC29" i="4"/>
  <c r="AC21" i="4"/>
  <c r="AC30" i="4"/>
  <c r="AX30" i="4" s="1"/>
  <c r="BE30" i="4" s="1"/>
  <c r="AX6" i="4"/>
  <c r="BE6" i="4" s="1"/>
  <c r="AC36" i="4"/>
  <c r="AB33" i="4"/>
  <c r="AB54" i="4" s="1"/>
  <c r="AD15" i="2" s="1"/>
  <c r="AB31" i="5"/>
  <c r="AB51" i="5" s="1"/>
  <c r="AD16" i="2" s="1"/>
  <c r="AJ45" i="2"/>
  <c r="AK57" i="2"/>
  <c r="O68" i="12"/>
  <c r="AX9" i="5"/>
  <c r="AG53" i="8"/>
  <c r="AG52" i="8"/>
  <c r="AC13" i="3"/>
  <c r="AX9" i="3"/>
  <c r="AU52" i="12"/>
  <c r="AH102" i="8"/>
  <c r="BA102" i="8" s="1"/>
  <c r="AH98" i="8"/>
  <c r="BA98" i="8" s="1"/>
  <c r="AH99" i="8"/>
  <c r="BA99" i="8" s="1"/>
  <c r="AH95" i="8"/>
  <c r="BA95" i="8" s="1"/>
  <c r="AH101" i="8"/>
  <c r="BA101" i="8" s="1"/>
  <c r="AH100" i="8"/>
  <c r="BA100" i="8" s="1"/>
  <c r="AH93" i="8"/>
  <c r="BA93" i="8" s="1"/>
  <c r="AH89" i="8"/>
  <c r="AH75" i="8"/>
  <c r="BA75" i="8" s="1"/>
  <c r="AH71" i="8"/>
  <c r="AH97" i="8"/>
  <c r="AH90" i="8"/>
  <c r="BA90" i="8" s="1"/>
  <c r="AH76" i="8"/>
  <c r="BA76" i="8" s="1"/>
  <c r="AH96" i="8"/>
  <c r="AH91" i="8"/>
  <c r="BA91" i="8" s="1"/>
  <c r="AH74" i="8"/>
  <c r="BA74" i="8" s="1"/>
  <c r="AH70" i="8"/>
  <c r="BA70" i="8" s="1"/>
  <c r="AH67" i="8"/>
  <c r="BA67" i="8" s="1"/>
  <c r="AH94" i="8"/>
  <c r="BA94" i="8" s="1"/>
  <c r="AH73" i="8"/>
  <c r="BA73" i="8" s="1"/>
  <c r="AH68" i="8"/>
  <c r="BA68" i="8" s="1"/>
  <c r="AH64" i="8"/>
  <c r="BA64" i="8" s="1"/>
  <c r="AH92" i="8"/>
  <c r="BA92" i="8" s="1"/>
  <c r="AH69" i="8"/>
  <c r="BA69" i="8" s="1"/>
  <c r="AH63" i="8"/>
  <c r="BA63" i="8" s="1"/>
  <c r="AH49" i="8"/>
  <c r="AH45" i="8"/>
  <c r="AH41" i="8"/>
  <c r="BA41" i="8" s="1"/>
  <c r="AH77" i="8"/>
  <c r="AH66" i="8"/>
  <c r="BA66" i="8" s="1"/>
  <c r="AH50" i="8"/>
  <c r="BA50" i="8" s="1"/>
  <c r="AH46" i="8"/>
  <c r="BA46" i="8" s="1"/>
  <c r="AH42" i="8"/>
  <c r="BA42" i="8" s="1"/>
  <c r="AH62" i="8"/>
  <c r="BA62" i="8" s="1"/>
  <c r="AH48" i="8"/>
  <c r="BA48" i="8" s="1"/>
  <c r="AH38" i="8"/>
  <c r="BA38" i="8" s="1"/>
  <c r="AH24" i="8"/>
  <c r="BA24" i="8" s="1"/>
  <c r="AH20" i="8"/>
  <c r="BA20" i="8" s="1"/>
  <c r="AH16" i="8"/>
  <c r="BA16" i="8" s="1"/>
  <c r="AH12" i="8"/>
  <c r="AH72" i="8"/>
  <c r="BA72" i="8" s="1"/>
  <c r="AH47" i="8"/>
  <c r="BA47" i="8" s="1"/>
  <c r="AH39" i="8"/>
  <c r="BA39" i="8" s="1"/>
  <c r="AH43" i="8"/>
  <c r="BA43" i="8" s="1"/>
  <c r="AH37" i="8"/>
  <c r="AH44" i="8"/>
  <c r="BA44" i="8" s="1"/>
  <c r="AH19" i="8"/>
  <c r="BA19" i="8" s="1"/>
  <c r="AH17" i="8"/>
  <c r="BA17" i="8" s="1"/>
  <c r="AH65" i="8"/>
  <c r="BA65" i="8" s="1"/>
  <c r="AH22" i="8"/>
  <c r="BA22" i="8" s="1"/>
  <c r="AH15" i="8"/>
  <c r="BA15" i="8" s="1"/>
  <c r="AH13" i="8"/>
  <c r="BA13" i="8" s="1"/>
  <c r="AH25" i="8"/>
  <c r="AH18" i="8"/>
  <c r="AH21" i="8"/>
  <c r="BA21" i="8" s="1"/>
  <c r="AH14" i="8"/>
  <c r="BA14" i="8" s="1"/>
  <c r="AH40" i="8"/>
  <c r="BA40" i="8" s="1"/>
  <c r="AH23" i="8"/>
  <c r="BA23" i="8" s="1"/>
  <c r="N112" i="12"/>
  <c r="AZ124" i="8"/>
  <c r="BG52" i="8"/>
  <c r="BG124" i="8" s="1"/>
  <c r="BG127" i="8" s="1"/>
  <c r="BG113" i="8" s="1"/>
  <c r="AE31" i="8"/>
  <c r="AE32" i="8" s="1"/>
  <c r="AF114" i="8"/>
  <c r="AF30" i="8"/>
  <c r="AF29" i="8"/>
  <c r="AD9" i="3"/>
  <c r="AZ31" i="8"/>
  <c r="AZ32" i="8" s="1"/>
  <c r="AC34" i="5"/>
  <c r="AC37" i="5" s="1"/>
  <c r="AC27" i="5"/>
  <c r="AX6" i="5"/>
  <c r="BE6" i="5" s="1"/>
  <c r="AC28" i="5"/>
  <c r="AX28" i="5" s="1"/>
  <c r="BE28" i="5" s="1"/>
  <c r="BA37" i="8"/>
  <c r="BG115" i="8"/>
  <c r="AB32" i="3"/>
  <c r="AE83" i="8"/>
  <c r="AE84" i="8" s="1"/>
  <c r="AC12" i="6"/>
  <c r="AX9" i="6"/>
  <c r="AE56" i="8"/>
  <c r="AE57" i="8" s="1"/>
  <c r="AC28" i="3"/>
  <c r="AC29" i="3"/>
  <c r="AX29" i="3" s="1"/>
  <c r="BE29" i="3" s="1"/>
  <c r="AC22" i="3"/>
  <c r="AC25" i="3" s="1"/>
  <c r="AC35" i="3"/>
  <c r="AC38" i="3" s="1"/>
  <c r="AX6" i="3"/>
  <c r="BE6" i="3" s="1"/>
  <c r="AF82" i="8"/>
  <c r="AF81" i="8"/>
  <c r="AD10" i="5" s="1"/>
  <c r="AD9" i="5"/>
  <c r="AB18" i="2"/>
  <c r="AY14" i="2"/>
  <c r="AX40" i="6"/>
  <c r="AE91" i="2" l="1"/>
  <c r="BA79" i="8"/>
  <c r="BA125" i="8" s="1"/>
  <c r="BA80" i="8"/>
  <c r="AF115" i="8"/>
  <c r="AF117" i="8" s="1"/>
  <c r="AD10" i="3"/>
  <c r="AH104" i="8"/>
  <c r="AH105" i="8"/>
  <c r="AF113" i="8"/>
  <c r="AF86" i="2"/>
  <c r="AG107" i="8"/>
  <c r="AG108" i="8"/>
  <c r="AG109" i="8" s="1"/>
  <c r="AG106" i="8"/>
  <c r="AE10" i="6" s="1"/>
  <c r="AE9" i="6"/>
  <c r="AE12" i="6" s="1"/>
  <c r="AC12" i="5"/>
  <c r="G31" i="12"/>
  <c r="H34" i="12"/>
  <c r="AD31" i="6"/>
  <c r="AD40" i="6"/>
  <c r="AD25" i="6"/>
  <c r="AD32" i="6"/>
  <c r="H113" i="12"/>
  <c r="G147" i="12"/>
  <c r="G40" i="12" s="1"/>
  <c r="G42" i="12" s="1"/>
  <c r="AG81" i="8"/>
  <c r="AE10" i="5" s="1"/>
  <c r="AG82" i="8"/>
  <c r="AE9" i="5"/>
  <c r="Z52" i="12"/>
  <c r="AD14" i="2"/>
  <c r="AD18" i="2" s="1"/>
  <c r="AX43" i="6"/>
  <c r="BE43" i="6" s="1"/>
  <c r="BE40" i="6"/>
  <c r="AB89" i="2"/>
  <c r="AY89" i="2" s="1"/>
  <c r="AB88" i="2"/>
  <c r="AY88" i="2" s="1"/>
  <c r="AB92" i="2"/>
  <c r="AY18" i="2"/>
  <c r="AX22" i="3"/>
  <c r="AF116" i="8"/>
  <c r="O112" i="12"/>
  <c r="AG124" i="8"/>
  <c r="AE6" i="4"/>
  <c r="AL57" i="2"/>
  <c r="AX25" i="6"/>
  <c r="AG126" i="8"/>
  <c r="AE6" i="6"/>
  <c r="AE113" i="8"/>
  <c r="AE118" i="8" s="1"/>
  <c r="AE86" i="2"/>
  <c r="AJ56" i="2"/>
  <c r="BG116" i="8"/>
  <c r="BG117" i="8" s="1"/>
  <c r="BG118" i="8" s="1"/>
  <c r="I69" i="12"/>
  <c r="AG123" i="8"/>
  <c r="AG127" i="8" s="1"/>
  <c r="AE6" i="3"/>
  <c r="AC37" i="6"/>
  <c r="AX31" i="6"/>
  <c r="AH46" i="12"/>
  <c r="AG47" i="12"/>
  <c r="BA53" i="8"/>
  <c r="BA52" i="8"/>
  <c r="BA124" i="8" s="1"/>
  <c r="AH28" i="8"/>
  <c r="AH27" i="8"/>
  <c r="AZ113" i="8"/>
  <c r="AZ118" i="8" s="1"/>
  <c r="AZ86" i="2"/>
  <c r="AX35" i="3"/>
  <c r="AF83" i="8"/>
  <c r="AF84" i="8" s="1"/>
  <c r="AX12" i="6"/>
  <c r="BE9" i="6"/>
  <c r="AD13" i="3"/>
  <c r="AH79" i="8"/>
  <c r="AH80" i="8"/>
  <c r="AG54" i="8"/>
  <c r="AG55" i="8"/>
  <c r="AG56" i="8" s="1"/>
  <c r="AG57" i="8" s="1"/>
  <c r="AE9" i="4"/>
  <c r="P68" i="12"/>
  <c r="AJ48" i="2"/>
  <c r="AC26" i="4"/>
  <c r="AC54" i="4" s="1"/>
  <c r="AE15" i="2" s="1"/>
  <c r="AZ15" i="2" s="1"/>
  <c r="BG15" i="2" s="1"/>
  <c r="AX21" i="4"/>
  <c r="AS25" i="2"/>
  <c r="AD12" i="4"/>
  <c r="AJ8" i="8"/>
  <c r="AH4" i="6"/>
  <c r="AH4" i="5"/>
  <c r="AH4" i="4"/>
  <c r="AH4" i="3"/>
  <c r="AF4" i="12"/>
  <c r="AK4" i="2"/>
  <c r="AG114" i="8"/>
  <c r="AG29" i="8"/>
  <c r="AG30" i="8"/>
  <c r="AG116" i="8" s="1"/>
  <c r="AE9" i="3"/>
  <c r="AA110" i="12"/>
  <c r="AC18" i="2"/>
  <c r="AX34" i="5"/>
  <c r="BA89" i="8"/>
  <c r="AD12" i="5"/>
  <c r="AC32" i="3"/>
  <c r="AC52" i="3" s="1"/>
  <c r="AC60" i="6"/>
  <c r="AE17" i="2" s="1"/>
  <c r="AZ17" i="2" s="1"/>
  <c r="BG17" i="2" s="1"/>
  <c r="AC31" i="5"/>
  <c r="AX27" i="5"/>
  <c r="AF31" i="8"/>
  <c r="AF32" i="8" s="1"/>
  <c r="AH52" i="8"/>
  <c r="AH53" i="8"/>
  <c r="AX13" i="3"/>
  <c r="BE9" i="3"/>
  <c r="AX12" i="5"/>
  <c r="BE9" i="5"/>
  <c r="AZ91" i="2"/>
  <c r="AC39" i="4"/>
  <c r="AX36" i="4"/>
  <c r="AC33" i="4"/>
  <c r="AX29" i="4"/>
  <c r="U111" i="12"/>
  <c r="AI45" i="2"/>
  <c r="AB66" i="12"/>
  <c r="J31" i="2"/>
  <c r="J30" i="2"/>
  <c r="AS30" i="2" s="1"/>
  <c r="AS28" i="2"/>
  <c r="AD29" i="3"/>
  <c r="AD35" i="3"/>
  <c r="AD28" i="3"/>
  <c r="AD22" i="3"/>
  <c r="V67" i="12"/>
  <c r="AD12" i="6"/>
  <c r="AI102" i="8"/>
  <c r="AI99" i="8"/>
  <c r="AI95" i="8"/>
  <c r="AI101" i="8"/>
  <c r="AI100" i="8"/>
  <c r="AI96" i="8"/>
  <c r="AI97" i="8"/>
  <c r="AI90" i="8"/>
  <c r="AI76" i="8"/>
  <c r="AI72" i="8"/>
  <c r="AI91" i="8"/>
  <c r="AI77" i="8"/>
  <c r="AI73" i="8"/>
  <c r="AI94" i="8"/>
  <c r="AI68" i="8"/>
  <c r="AI93" i="8"/>
  <c r="AI71" i="8"/>
  <c r="AI69" i="8"/>
  <c r="AI65" i="8"/>
  <c r="AI92" i="8"/>
  <c r="AI66" i="8"/>
  <c r="AI50" i="8"/>
  <c r="AI46" i="8"/>
  <c r="AI42" i="8"/>
  <c r="AI70" i="8"/>
  <c r="AI64" i="8"/>
  <c r="AI62" i="8"/>
  <c r="AI47" i="8"/>
  <c r="AI43" i="8"/>
  <c r="AI75" i="8"/>
  <c r="AI45" i="8"/>
  <c r="AI40" i="8"/>
  <c r="AI39" i="8"/>
  <c r="AI25" i="8"/>
  <c r="AI21" i="8"/>
  <c r="AI17" i="8"/>
  <c r="AI13" i="8"/>
  <c r="AI89" i="8"/>
  <c r="AI63" i="8"/>
  <c r="AI98" i="8"/>
  <c r="AI37" i="8"/>
  <c r="AI74" i="8"/>
  <c r="AI49" i="8"/>
  <c r="AI44" i="8"/>
  <c r="AI48" i="8"/>
  <c r="AI38" i="8"/>
  <c r="AI24" i="8"/>
  <c r="AI22" i="8"/>
  <c r="AI15" i="8"/>
  <c r="AI67" i="8"/>
  <c r="AI20" i="8"/>
  <c r="AI18" i="8"/>
  <c r="AI41" i="8"/>
  <c r="AI23" i="8"/>
  <c r="AI16" i="8"/>
  <c r="AI14" i="8"/>
  <c r="AI19" i="8"/>
  <c r="AI12" i="8"/>
  <c r="BA12" i="8"/>
  <c r="AD34" i="5"/>
  <c r="AD27" i="5"/>
  <c r="AD28" i="5"/>
  <c r="AX12" i="4"/>
  <c r="BE9" i="4"/>
  <c r="AD30" i="4"/>
  <c r="AD36" i="4"/>
  <c r="AD29" i="4"/>
  <c r="AD21" i="4"/>
  <c r="AG125" i="8"/>
  <c r="AE6" i="5"/>
  <c r="AX28" i="3"/>
  <c r="AF118" i="8" l="1"/>
  <c r="AF91" i="2"/>
  <c r="AY9" i="3"/>
  <c r="AA52" i="12"/>
  <c r="AE14" i="2"/>
  <c r="AD26" i="4"/>
  <c r="AD37" i="5"/>
  <c r="AD25" i="3"/>
  <c r="V111" i="12"/>
  <c r="AH124" i="8"/>
  <c r="AF6" i="4"/>
  <c r="BA105" i="8"/>
  <c r="BA104" i="8"/>
  <c r="BA126" i="8" s="1"/>
  <c r="AG117" i="8"/>
  <c r="BG86" i="2"/>
  <c r="AI46" i="12"/>
  <c r="AH47" i="12"/>
  <c r="AG113" i="8"/>
  <c r="AG86" i="2"/>
  <c r="AY92" i="2"/>
  <c r="H102" i="12"/>
  <c r="AH126" i="8"/>
  <c r="AF6" i="6"/>
  <c r="AX32" i="3"/>
  <c r="BE32" i="3" s="1"/>
  <c r="BE28" i="3"/>
  <c r="AD33" i="4"/>
  <c r="BE12" i="4"/>
  <c r="BA28" i="8"/>
  <c r="BA27" i="8"/>
  <c r="BA123" i="8" s="1"/>
  <c r="BA127" i="8" s="1"/>
  <c r="AI79" i="8"/>
  <c r="AI80" i="8"/>
  <c r="AD32" i="3"/>
  <c r="AI67" i="2"/>
  <c r="AI48" i="2"/>
  <c r="AX33" i="4"/>
  <c r="BE33" i="4" s="1"/>
  <c r="BE29" i="4"/>
  <c r="BG91" i="2"/>
  <c r="BE13" i="3"/>
  <c r="AX37" i="5"/>
  <c r="BE37" i="5" s="1"/>
  <c r="BE34" i="5"/>
  <c r="AC88" i="2"/>
  <c r="AC89" i="2"/>
  <c r="AC92" i="2"/>
  <c r="AG31" i="8"/>
  <c r="AG32" i="8" s="1"/>
  <c r="AK8" i="8"/>
  <c r="AI4" i="6"/>
  <c r="AI4" i="5"/>
  <c r="AI4" i="4"/>
  <c r="AI4" i="3"/>
  <c r="AL4" i="2"/>
  <c r="AG4" i="12"/>
  <c r="AJ67" i="2"/>
  <c r="BE12" i="6"/>
  <c r="AX37" i="6"/>
  <c r="BE37" i="6" s="1"/>
  <c r="BE31" i="6"/>
  <c r="AK56" i="2"/>
  <c r="AE40" i="6"/>
  <c r="AE43" i="6" s="1"/>
  <c r="AE32" i="6"/>
  <c r="AE31" i="6"/>
  <c r="AE37" i="6" s="1"/>
  <c r="AE25" i="6"/>
  <c r="AE28" i="6" s="1"/>
  <c r="AE60" i="6" s="1"/>
  <c r="AG17" i="2" s="1"/>
  <c r="AM57" i="2"/>
  <c r="P112" i="12"/>
  <c r="AE12" i="5"/>
  <c r="G44" i="12"/>
  <c r="AD28" i="6"/>
  <c r="AD60" i="6" s="1"/>
  <c r="AF17" i="2" s="1"/>
  <c r="G21" i="12"/>
  <c r="G22" i="12" s="1"/>
  <c r="BA81" i="8"/>
  <c r="BA82" i="8"/>
  <c r="BA83" i="8" s="1"/>
  <c r="BA84" i="8" s="1"/>
  <c r="AE27" i="5"/>
  <c r="AE31" i="5" s="1"/>
  <c r="AE28" i="5"/>
  <c r="AE34" i="5"/>
  <c r="AE37" i="5" s="1"/>
  <c r="AD39" i="4"/>
  <c r="AI27" i="8"/>
  <c r="AI28" i="8"/>
  <c r="AI105" i="8"/>
  <c r="AI104" i="8"/>
  <c r="AD38" i="3"/>
  <c r="J62" i="2"/>
  <c r="J32" i="2"/>
  <c r="AS31" i="2"/>
  <c r="AX31" i="5"/>
  <c r="BE31" i="5" s="1"/>
  <c r="BE27" i="5"/>
  <c r="AD51" i="5"/>
  <c r="AF16" i="2" s="1"/>
  <c r="AB110" i="12"/>
  <c r="AX26" i="4"/>
  <c r="BE26" i="4" s="1"/>
  <c r="BE21" i="4"/>
  <c r="AH81" i="8"/>
  <c r="AF10" i="5" s="1"/>
  <c r="AY10" i="5" s="1"/>
  <c r="AH82" i="8"/>
  <c r="AH83" i="8"/>
  <c r="AH84" i="8" s="1"/>
  <c r="AF9" i="5"/>
  <c r="AH123" i="8"/>
  <c r="AF6" i="3"/>
  <c r="BA54" i="8"/>
  <c r="BA56" i="8" s="1"/>
  <c r="BA57" i="8" s="1"/>
  <c r="BA55" i="8"/>
  <c r="J69" i="12"/>
  <c r="AE36" i="4"/>
  <c r="AE39" i="4" s="1"/>
  <c r="AE29" i="4"/>
  <c r="AE21" i="4"/>
  <c r="AE26" i="4" s="1"/>
  <c r="AE30" i="4"/>
  <c r="AD88" i="2"/>
  <c r="AD89" i="2"/>
  <c r="AD92" i="2"/>
  <c r="AG83" i="8"/>
  <c r="AG84" i="8" s="1"/>
  <c r="I113" i="12"/>
  <c r="AD43" i="6"/>
  <c r="G59" i="12"/>
  <c r="AE13" i="3"/>
  <c r="AD31" i="5"/>
  <c r="AI52" i="8"/>
  <c r="AI53" i="8"/>
  <c r="W67" i="12"/>
  <c r="AC66" i="12"/>
  <c r="AX39" i="4"/>
  <c r="BE39" i="4" s="1"/>
  <c r="BE36" i="4"/>
  <c r="AX51" i="5"/>
  <c r="BE12" i="5"/>
  <c r="AH55" i="8"/>
  <c r="AH54" i="8"/>
  <c r="AF10" i="4" s="1"/>
  <c r="AF9" i="4"/>
  <c r="AG115" i="8"/>
  <c r="AE10" i="3"/>
  <c r="AJ101" i="8"/>
  <c r="AJ100" i="8"/>
  <c r="AJ96" i="8"/>
  <c r="AJ97" i="8"/>
  <c r="AJ91" i="8"/>
  <c r="AJ77" i="8"/>
  <c r="AJ73" i="8"/>
  <c r="AJ69" i="8"/>
  <c r="AJ99" i="8"/>
  <c r="AJ94" i="8"/>
  <c r="AJ92" i="8"/>
  <c r="AJ74" i="8"/>
  <c r="AJ93" i="8"/>
  <c r="AJ76" i="8"/>
  <c r="AJ71" i="8"/>
  <c r="AJ102" i="8"/>
  <c r="AJ95" i="8"/>
  <c r="AJ90" i="8"/>
  <c r="AJ75" i="8"/>
  <c r="AJ66" i="8"/>
  <c r="AJ62" i="8"/>
  <c r="AJ98" i="8"/>
  <c r="AJ89" i="8"/>
  <c r="AJ70" i="8"/>
  <c r="AJ64" i="8"/>
  <c r="AJ47" i="8"/>
  <c r="AJ43" i="8"/>
  <c r="AJ68" i="8"/>
  <c r="AJ48" i="8"/>
  <c r="AJ44" i="8"/>
  <c r="AJ72" i="8"/>
  <c r="AJ63" i="8"/>
  <c r="AJ50" i="8"/>
  <c r="AJ42" i="8"/>
  <c r="AJ22" i="8"/>
  <c r="AJ18" i="8"/>
  <c r="AJ14" i="8"/>
  <c r="AJ49" i="8"/>
  <c r="AJ38" i="8"/>
  <c r="AJ67" i="8"/>
  <c r="AJ65" i="8"/>
  <c r="AJ45" i="8"/>
  <c r="AJ41" i="8"/>
  <c r="AJ40" i="8"/>
  <c r="AJ20" i="8"/>
  <c r="AJ13" i="8"/>
  <c r="AJ25" i="8"/>
  <c r="AJ23" i="8"/>
  <c r="AJ16" i="8"/>
  <c r="AJ46" i="8"/>
  <c r="AJ37" i="8"/>
  <c r="AJ21" i="8"/>
  <c r="AJ19" i="8"/>
  <c r="AJ12" i="8"/>
  <c r="AJ15" i="8"/>
  <c r="AJ17" i="8"/>
  <c r="AJ24" i="8"/>
  <c r="AJ39" i="8"/>
  <c r="Q68" i="12"/>
  <c r="AE10" i="4"/>
  <c r="AY10" i="4" s="1"/>
  <c r="AH125" i="8"/>
  <c r="AF6" i="5"/>
  <c r="AD52" i="3"/>
  <c r="AX38" i="3"/>
  <c r="BE38" i="3" s="1"/>
  <c r="BE35" i="3"/>
  <c r="AH114" i="8"/>
  <c r="AH30" i="8"/>
  <c r="AH31" i="8"/>
  <c r="AH32" i="8" s="1"/>
  <c r="AH29" i="8"/>
  <c r="AF9" i="3"/>
  <c r="AK9" i="2"/>
  <c r="AX47" i="12"/>
  <c r="AE22" i="3"/>
  <c r="AE25" i="3" s="1"/>
  <c r="AE35" i="3"/>
  <c r="AE38" i="3" s="1"/>
  <c r="AE28" i="3"/>
  <c r="AE29" i="3"/>
  <c r="AX28" i="6"/>
  <c r="BE28" i="6" s="1"/>
  <c r="BE25" i="6"/>
  <c r="AX25" i="3"/>
  <c r="BE25" i="3" s="1"/>
  <c r="BE22" i="3"/>
  <c r="AD37" i="6"/>
  <c r="AC51" i="5"/>
  <c r="AE16" i="2" s="1"/>
  <c r="AZ16" i="2" s="1"/>
  <c r="BG16" i="2" s="1"/>
  <c r="AH106" i="8"/>
  <c r="AF10" i="6" s="1"/>
  <c r="AY10" i="6" s="1"/>
  <c r="AH107" i="8"/>
  <c r="AF9" i="6"/>
  <c r="BB12" i="8" l="1"/>
  <c r="BB94" i="8"/>
  <c r="BB65" i="8"/>
  <c r="BB64" i="8"/>
  <c r="BB91" i="8"/>
  <c r="BB75" i="8"/>
  <c r="BB21" i="8"/>
  <c r="BB68" i="8"/>
  <c r="AJ79" i="8"/>
  <c r="AJ80" i="8"/>
  <c r="AI124" i="8"/>
  <c r="AG6" i="4"/>
  <c r="AI114" i="8"/>
  <c r="AI29" i="8"/>
  <c r="AI30" i="8"/>
  <c r="AG9" i="3"/>
  <c r="AE51" i="5"/>
  <c r="AG16" i="2" s="1"/>
  <c r="AM45" i="2"/>
  <c r="AN57" i="2"/>
  <c r="AD54" i="4"/>
  <c r="AK101" i="8"/>
  <c r="BB101" i="8" s="1"/>
  <c r="AK102" i="8"/>
  <c r="BB102" i="8" s="1"/>
  <c r="AK97" i="8"/>
  <c r="BB97" i="8" s="1"/>
  <c r="AK98" i="8"/>
  <c r="BB98" i="8" s="1"/>
  <c r="AK94" i="8"/>
  <c r="AK99" i="8"/>
  <c r="BB99" i="8" s="1"/>
  <c r="AK92" i="8"/>
  <c r="BB92" i="8" s="1"/>
  <c r="AK74" i="8"/>
  <c r="BB74" i="8" s="1"/>
  <c r="AK70" i="8"/>
  <c r="BB70" i="8" s="1"/>
  <c r="AK96" i="8"/>
  <c r="BB96" i="8" s="1"/>
  <c r="AK93" i="8"/>
  <c r="BB93" i="8" s="1"/>
  <c r="AK89" i="8"/>
  <c r="BB89" i="8" s="1"/>
  <c r="AK75" i="8"/>
  <c r="AK95" i="8"/>
  <c r="BB95" i="8" s="1"/>
  <c r="AK90" i="8"/>
  <c r="BB90" i="8" s="1"/>
  <c r="AK73" i="8"/>
  <c r="BB73" i="8" s="1"/>
  <c r="AK69" i="8"/>
  <c r="BB69" i="8" s="1"/>
  <c r="AK66" i="8"/>
  <c r="BB66" i="8" s="1"/>
  <c r="AK100" i="8"/>
  <c r="BB100" i="8" s="1"/>
  <c r="AK72" i="8"/>
  <c r="BB72" i="8" s="1"/>
  <c r="AK67" i="8"/>
  <c r="BB67" i="8" s="1"/>
  <c r="AK63" i="8"/>
  <c r="BB63" i="8" s="1"/>
  <c r="AK77" i="8"/>
  <c r="BB77" i="8" s="1"/>
  <c r="AK68" i="8"/>
  <c r="AK62" i="8"/>
  <c r="AK48" i="8"/>
  <c r="BB48" i="8" s="1"/>
  <c r="AK44" i="8"/>
  <c r="BB44" i="8" s="1"/>
  <c r="AK40" i="8"/>
  <c r="BB40" i="8" s="1"/>
  <c r="AK76" i="8"/>
  <c r="BB76" i="8" s="1"/>
  <c r="AK71" i="8"/>
  <c r="BB71" i="8" s="1"/>
  <c r="AK65" i="8"/>
  <c r="AK49" i="8"/>
  <c r="BB49" i="8" s="1"/>
  <c r="AK45" i="8"/>
  <c r="BB45" i="8" s="1"/>
  <c r="AK41" i="8"/>
  <c r="BB41" i="8" s="1"/>
  <c r="AK47" i="8"/>
  <c r="BB47" i="8" s="1"/>
  <c r="AK37" i="8"/>
  <c r="AK23" i="8"/>
  <c r="BB23" i="8" s="1"/>
  <c r="AK19" i="8"/>
  <c r="BB19" i="8" s="1"/>
  <c r="AK15" i="8"/>
  <c r="BB15" i="8" s="1"/>
  <c r="AK64" i="8"/>
  <c r="AK91" i="8"/>
  <c r="AK50" i="8"/>
  <c r="BB50" i="8" s="1"/>
  <c r="AK43" i="8"/>
  <c r="BB43" i="8" s="1"/>
  <c r="AK38" i="8"/>
  <c r="BB38" i="8" s="1"/>
  <c r="AK46" i="8"/>
  <c r="BB46" i="8" s="1"/>
  <c r="AK39" i="8"/>
  <c r="BB39" i="8" s="1"/>
  <c r="AK25" i="8"/>
  <c r="BB25" i="8" s="1"/>
  <c r="AK18" i="8"/>
  <c r="BB18" i="8" s="1"/>
  <c r="AK16" i="8"/>
  <c r="BB16" i="8" s="1"/>
  <c r="AK42" i="8"/>
  <c r="BB42" i="8" s="1"/>
  <c r="AK21" i="8"/>
  <c r="AK14" i="8"/>
  <c r="BB14" i="8" s="1"/>
  <c r="AK12" i="8"/>
  <c r="AK24" i="8"/>
  <c r="BB24" i="8" s="1"/>
  <c r="AK17" i="8"/>
  <c r="BB17" i="8" s="1"/>
  <c r="AK20" i="8"/>
  <c r="BB20" i="8" s="1"/>
  <c r="AK13" i="8"/>
  <c r="BB13" i="8" s="1"/>
  <c r="AK22" i="8"/>
  <c r="BB22" i="8" s="1"/>
  <c r="AI125" i="8"/>
  <c r="AG6" i="5"/>
  <c r="BA113" i="8"/>
  <c r="BA86" i="2"/>
  <c r="AX54" i="4"/>
  <c r="AG118" i="8"/>
  <c r="AG91" i="2"/>
  <c r="AF36" i="4"/>
  <c r="AF39" i="4" s="1"/>
  <c r="AY39" i="4" s="1"/>
  <c r="AY6" i="4"/>
  <c r="AF29" i="4"/>
  <c r="AY29" i="4" s="1"/>
  <c r="AF21" i="4"/>
  <c r="AF30" i="4"/>
  <c r="AY30" i="4" s="1"/>
  <c r="AH108" i="8"/>
  <c r="AH109" i="8" s="1"/>
  <c r="AE32" i="3"/>
  <c r="AE52" i="3" s="1"/>
  <c r="BB9" i="2"/>
  <c r="AK45" i="2"/>
  <c r="AH116" i="8"/>
  <c r="AF14" i="2"/>
  <c r="AB52" i="12"/>
  <c r="AH56" i="8"/>
  <c r="AH57" i="8" s="1"/>
  <c r="K69" i="12"/>
  <c r="AF35" i="3"/>
  <c r="AF38" i="3" s="1"/>
  <c r="AF28" i="3"/>
  <c r="AF29" i="3"/>
  <c r="AY29" i="3" s="1"/>
  <c r="AF22" i="3"/>
  <c r="AF25" i="3" s="1"/>
  <c r="AY6" i="3"/>
  <c r="J70" i="2"/>
  <c r="AS62" i="2"/>
  <c r="J50" i="2"/>
  <c r="AL56" i="2"/>
  <c r="BE60" i="6"/>
  <c r="AX52" i="3"/>
  <c r="AY28" i="3"/>
  <c r="AF25" i="6"/>
  <c r="AF32" i="6"/>
  <c r="AY32" i="6" s="1"/>
  <c r="AF31" i="6"/>
  <c r="AY6" i="6"/>
  <c r="AF40" i="6"/>
  <c r="AL9" i="2"/>
  <c r="AF12" i="6"/>
  <c r="AY9" i="6"/>
  <c r="AF28" i="5"/>
  <c r="AY28" i="5" s="1"/>
  <c r="AF34" i="5"/>
  <c r="AF37" i="5" s="1"/>
  <c r="AY37" i="5" s="1"/>
  <c r="AY6" i="5"/>
  <c r="AF27" i="5"/>
  <c r="AF31" i="5" s="1"/>
  <c r="AY31" i="5" s="1"/>
  <c r="R68" i="12"/>
  <c r="AJ53" i="8"/>
  <c r="AJ52" i="8"/>
  <c r="AJ105" i="8"/>
  <c r="AJ104" i="8"/>
  <c r="BB37" i="8"/>
  <c r="AY27" i="5"/>
  <c r="G60" i="12"/>
  <c r="J113" i="12"/>
  <c r="AE33" i="4"/>
  <c r="AH127" i="8"/>
  <c r="AC110" i="12"/>
  <c r="AI126" i="8"/>
  <c r="AG6" i="6"/>
  <c r="AI123" i="8"/>
  <c r="AG6" i="3"/>
  <c r="Q112" i="12"/>
  <c r="AX60" i="6"/>
  <c r="AI82" i="8"/>
  <c r="AI81" i="8"/>
  <c r="AG9" i="5"/>
  <c r="BA114" i="8"/>
  <c r="BA29" i="8"/>
  <c r="BA115" i="8" s="1"/>
  <c r="BA30" i="8"/>
  <c r="AE12" i="4"/>
  <c r="AY22" i="3"/>
  <c r="AE18" i="2"/>
  <c r="AZ14" i="2"/>
  <c r="BG14" i="2" s="1"/>
  <c r="AH115" i="8"/>
  <c r="AH117" i="8" s="1"/>
  <c r="AF10" i="3"/>
  <c r="AY10" i="3" s="1"/>
  <c r="AJ28" i="8"/>
  <c r="AJ27" i="8"/>
  <c r="AF12" i="4"/>
  <c r="AY9" i="4"/>
  <c r="BE51" i="5"/>
  <c r="AD66" i="12"/>
  <c r="X67" i="12"/>
  <c r="AI55" i="8"/>
  <c r="AI56" i="8" s="1"/>
  <c r="AI57" i="8" s="1"/>
  <c r="AI54" i="8"/>
  <c r="AG9" i="4"/>
  <c r="AF12" i="5"/>
  <c r="AY9" i="5"/>
  <c r="AS32" i="2"/>
  <c r="AY35" i="3"/>
  <c r="AI106" i="8"/>
  <c r="AI108" i="8"/>
  <c r="AI109" i="8" s="1"/>
  <c r="AI107" i="8"/>
  <c r="AG9" i="6"/>
  <c r="G24" i="12"/>
  <c r="G49" i="12"/>
  <c r="K8" i="2"/>
  <c r="AL8" i="8"/>
  <c r="AJ4" i="4"/>
  <c r="AJ4" i="5"/>
  <c r="AJ4" i="6"/>
  <c r="AM4" i="2"/>
  <c r="AJ4" i="3"/>
  <c r="AH4" i="12"/>
  <c r="BB62" i="8"/>
  <c r="BE54" i="4"/>
  <c r="AI47" i="12"/>
  <c r="AM9" i="2" s="1"/>
  <c r="AJ46" i="12"/>
  <c r="BA106" i="8"/>
  <c r="BA108" i="8" s="1"/>
  <c r="BA109" i="8" s="1"/>
  <c r="BA107" i="8"/>
  <c r="W111" i="12"/>
  <c r="AY34" i="5"/>
  <c r="AH91" i="2" l="1"/>
  <c r="BB104" i="8"/>
  <c r="BB126" i="8" s="1"/>
  <c r="BB105" i="8"/>
  <c r="AG14" i="2"/>
  <c r="AY38" i="3"/>
  <c r="AH113" i="8"/>
  <c r="AH118" i="8" s="1"/>
  <c r="AH86" i="2"/>
  <c r="AM48" i="2"/>
  <c r="AI116" i="8"/>
  <c r="AJ83" i="8"/>
  <c r="AJ84" i="8" s="1"/>
  <c r="AJ81" i="8"/>
  <c r="AJ82" i="8"/>
  <c r="AH9" i="5"/>
  <c r="BB27" i="8"/>
  <c r="BB123" i="8" s="1"/>
  <c r="BB127" i="8" s="1"/>
  <c r="BB28" i="8"/>
  <c r="BB80" i="8"/>
  <c r="BB79" i="8"/>
  <c r="BB125" i="8" s="1"/>
  <c r="AF51" i="5"/>
  <c r="AH16" i="2" s="1"/>
  <c r="BA16" i="2" s="1"/>
  <c r="AE66" i="12"/>
  <c r="AJ123" i="8"/>
  <c r="AH6" i="3"/>
  <c r="BA116" i="8"/>
  <c r="BA117" i="8" s="1"/>
  <c r="BA118" i="8" s="1"/>
  <c r="AG12" i="5"/>
  <c r="R112" i="12"/>
  <c r="AJ106" i="8"/>
  <c r="AH10" i="6" s="1"/>
  <c r="AJ107" i="8"/>
  <c r="AH9" i="6"/>
  <c r="S68" i="12"/>
  <c r="AF37" i="6"/>
  <c r="AY31" i="6"/>
  <c r="AV52" i="12"/>
  <c r="BE52" i="3"/>
  <c r="BC52" i="12" s="1"/>
  <c r="J79" i="2"/>
  <c r="AS70" i="2"/>
  <c r="AS73" i="2" s="1"/>
  <c r="AS76" i="2" s="1"/>
  <c r="AF32" i="3"/>
  <c r="AF26" i="4"/>
  <c r="AY26" i="4" s="1"/>
  <c r="AY21" i="4"/>
  <c r="AK27" i="8"/>
  <c r="AK28" i="8"/>
  <c r="AK80" i="8"/>
  <c r="AK79" i="8"/>
  <c r="AI115" i="8"/>
  <c r="AG10" i="3"/>
  <c r="AJ125" i="8"/>
  <c r="AH6" i="5"/>
  <c r="AJ126" i="8"/>
  <c r="AH6" i="6"/>
  <c r="AY32" i="3"/>
  <c r="X111" i="12"/>
  <c r="AJ47" i="12"/>
  <c r="AN9" i="2" s="1"/>
  <c r="BC9" i="2" s="1"/>
  <c r="AK46" i="12"/>
  <c r="AY46" i="12"/>
  <c r="AM8" i="8"/>
  <c r="AK4" i="4"/>
  <c r="AK4" i="6"/>
  <c r="AK4" i="5"/>
  <c r="AK4" i="3"/>
  <c r="AN4" i="2"/>
  <c r="AI4" i="12"/>
  <c r="AL102" i="8"/>
  <c r="AL101" i="8"/>
  <c r="AL98" i="8"/>
  <c r="AL99" i="8"/>
  <c r="AL95" i="8"/>
  <c r="AL96" i="8"/>
  <c r="AL94" i="8"/>
  <c r="AL93" i="8"/>
  <c r="AL89" i="8"/>
  <c r="AL75" i="8"/>
  <c r="AL71" i="8"/>
  <c r="AL90" i="8"/>
  <c r="AL76" i="8"/>
  <c r="AL100" i="8"/>
  <c r="AL72" i="8"/>
  <c r="AL67" i="8"/>
  <c r="AL92" i="8"/>
  <c r="AL77" i="8"/>
  <c r="AL70" i="8"/>
  <c r="AL68" i="8"/>
  <c r="AL64" i="8"/>
  <c r="AL91" i="8"/>
  <c r="AL65" i="8"/>
  <c r="AL49" i="8"/>
  <c r="AL45" i="8"/>
  <c r="AL41" i="8"/>
  <c r="AL97" i="8"/>
  <c r="AL63" i="8"/>
  <c r="AL50" i="8"/>
  <c r="AL46" i="8"/>
  <c r="AL42" i="8"/>
  <c r="AL44" i="8"/>
  <c r="AL38" i="8"/>
  <c r="AL24" i="8"/>
  <c r="AL20" i="8"/>
  <c r="AL16" i="8"/>
  <c r="AL12" i="8"/>
  <c r="AL73" i="8"/>
  <c r="AL69" i="8"/>
  <c r="AL74" i="8"/>
  <c r="AL66" i="8"/>
  <c r="AL48" i="8"/>
  <c r="AL40" i="8"/>
  <c r="AL39" i="8"/>
  <c r="AL37" i="8"/>
  <c r="AL62" i="8"/>
  <c r="AL43" i="8"/>
  <c r="AL23" i="8"/>
  <c r="AL21" i="8"/>
  <c r="AL14" i="8"/>
  <c r="AL47" i="8"/>
  <c r="AL19" i="8"/>
  <c r="AL17" i="8"/>
  <c r="AL22" i="8"/>
  <c r="AL15" i="8"/>
  <c r="AL13" i="8"/>
  <c r="AL18" i="8"/>
  <c r="AL25" i="8"/>
  <c r="H17" i="12"/>
  <c r="AJ114" i="8"/>
  <c r="AJ29" i="8"/>
  <c r="AJ30" i="8"/>
  <c r="AJ116" i="8" s="1"/>
  <c r="AH9" i="3"/>
  <c r="AY25" i="3"/>
  <c r="AG10" i="5"/>
  <c r="AG28" i="3"/>
  <c r="AG29" i="3"/>
  <c r="AG22" i="3"/>
  <c r="AG35" i="3"/>
  <c r="AD110" i="12"/>
  <c r="AJ124" i="8"/>
  <c r="AH6" i="4"/>
  <c r="AL45" i="2"/>
  <c r="AY36" i="4"/>
  <c r="AK48" i="2"/>
  <c r="BB45" i="2"/>
  <c r="BB48" i="2" s="1"/>
  <c r="AK67" i="2"/>
  <c r="BB67" i="2" s="1"/>
  <c r="AF33" i="4"/>
  <c r="AY33" i="4" s="1"/>
  <c r="AG34" i="5"/>
  <c r="AG27" i="5"/>
  <c r="AG28" i="5"/>
  <c r="AK52" i="8"/>
  <c r="AK53" i="8"/>
  <c r="AK104" i="8"/>
  <c r="AK105" i="8"/>
  <c r="AF15" i="2"/>
  <c r="AF18" i="2" s="1"/>
  <c r="AI31" i="8"/>
  <c r="AI32" i="8" s="1"/>
  <c r="AG29" i="4"/>
  <c r="AG21" i="4"/>
  <c r="AG30" i="4"/>
  <c r="AG36" i="4"/>
  <c r="G50" i="12"/>
  <c r="G57" i="12"/>
  <c r="AE88" i="2"/>
  <c r="AZ88" i="2" s="1"/>
  <c r="BG88" i="2" s="1"/>
  <c r="AE89" i="2"/>
  <c r="AZ89" i="2" s="1"/>
  <c r="BG89" i="2" s="1"/>
  <c r="AE92" i="2"/>
  <c r="AZ18" i="2"/>
  <c r="AG32" i="6"/>
  <c r="AG40" i="6"/>
  <c r="AG25" i="6"/>
  <c r="AG31" i="6"/>
  <c r="AY12" i="6"/>
  <c r="AM56" i="2"/>
  <c r="L69" i="12"/>
  <c r="K10" i="2"/>
  <c r="K87" i="2"/>
  <c r="K39" i="2"/>
  <c r="K65" i="2" s="1"/>
  <c r="AG10" i="6"/>
  <c r="AY12" i="5"/>
  <c r="AG10" i="4"/>
  <c r="Y67" i="12"/>
  <c r="AE54" i="4"/>
  <c r="AG15" i="2" s="1"/>
  <c r="AY12" i="4"/>
  <c r="BA31" i="8"/>
  <c r="BA32" i="8" s="1"/>
  <c r="AI83" i="8"/>
  <c r="AI84" i="8" s="1"/>
  <c r="AI127" i="8"/>
  <c r="K113" i="12"/>
  <c r="BB52" i="8"/>
  <c r="BB124" i="8" s="1"/>
  <c r="BB53" i="8"/>
  <c r="AJ54" i="8"/>
  <c r="AJ55" i="8"/>
  <c r="AJ56" i="8"/>
  <c r="AJ57" i="8" s="1"/>
  <c r="AH9" i="4"/>
  <c r="AF13" i="3"/>
  <c r="AF52" i="3" s="1"/>
  <c r="AF43" i="6"/>
  <c r="AY40" i="6"/>
  <c r="AF28" i="6"/>
  <c r="AF60" i="6" s="1"/>
  <c r="AH17" i="2" s="1"/>
  <c r="BA17" i="2" s="1"/>
  <c r="AY25" i="6"/>
  <c r="AS50" i="2"/>
  <c r="AS51" i="2" s="1"/>
  <c r="J51" i="2"/>
  <c r="AY13" i="3"/>
  <c r="AN45" i="2"/>
  <c r="AO57" i="2"/>
  <c r="AG13" i="3"/>
  <c r="AI117" i="8"/>
  <c r="AF89" i="2" l="1"/>
  <c r="AF88" i="2"/>
  <c r="AF92" i="2"/>
  <c r="AN67" i="2"/>
  <c r="AN48" i="2"/>
  <c r="BC45" i="2"/>
  <c r="BC48" i="2" s="1"/>
  <c r="K11" i="2"/>
  <c r="K20" i="2"/>
  <c r="AK114" i="8"/>
  <c r="AK29" i="8"/>
  <c r="AK30" i="8"/>
  <c r="AI9" i="3"/>
  <c r="AY47" i="12"/>
  <c r="AF66" i="12"/>
  <c r="AZ9" i="3"/>
  <c r="AY43" i="6"/>
  <c r="BB54" i="8"/>
  <c r="BB55" i="8"/>
  <c r="BB56" i="8"/>
  <c r="BB57" i="8" s="1"/>
  <c r="AI113" i="8"/>
  <c r="AI118" i="8" s="1"/>
  <c r="AI86" i="2"/>
  <c r="Z67" i="12"/>
  <c r="AG37" i="6"/>
  <c r="AZ92" i="2"/>
  <c r="BG18" i="2"/>
  <c r="BG92" i="2" s="1"/>
  <c r="AF54" i="4"/>
  <c r="AG33" i="4"/>
  <c r="AG38" i="3"/>
  <c r="AL80" i="8"/>
  <c r="AL79" i="8"/>
  <c r="AM99" i="8"/>
  <c r="AM95" i="8"/>
  <c r="AM100" i="8"/>
  <c r="AM96" i="8"/>
  <c r="AM90" i="8"/>
  <c r="AM76" i="8"/>
  <c r="AM72" i="8"/>
  <c r="AM98" i="8"/>
  <c r="AM91" i="8"/>
  <c r="AM77" i="8"/>
  <c r="AM73" i="8"/>
  <c r="AM102" i="8"/>
  <c r="AM92" i="8"/>
  <c r="AM75" i="8"/>
  <c r="AM70" i="8"/>
  <c r="AM68" i="8"/>
  <c r="AM89" i="8"/>
  <c r="AM74" i="8"/>
  <c r="AM65" i="8"/>
  <c r="AM97" i="8"/>
  <c r="AM71" i="8"/>
  <c r="AM63" i="8"/>
  <c r="AM50" i="8"/>
  <c r="AM46" i="8"/>
  <c r="AM42" i="8"/>
  <c r="AM101" i="8"/>
  <c r="AM93" i="8"/>
  <c r="AM67" i="8"/>
  <c r="AM47" i="8"/>
  <c r="AM43" i="8"/>
  <c r="AM69" i="8"/>
  <c r="AM64" i="8"/>
  <c r="AM49" i="8"/>
  <c r="AM41" i="8"/>
  <c r="AM39" i="8"/>
  <c r="AM25" i="8"/>
  <c r="AM21" i="8"/>
  <c r="AM17" i="8"/>
  <c r="AM13" i="8"/>
  <c r="AM94" i="8"/>
  <c r="AM48" i="8"/>
  <c r="AM66" i="8"/>
  <c r="AM44" i="8"/>
  <c r="AM40" i="8"/>
  <c r="AM45" i="8"/>
  <c r="AM37" i="8"/>
  <c r="AM62" i="8"/>
  <c r="AM38" i="8"/>
  <c r="AM19" i="8"/>
  <c r="AM12" i="8"/>
  <c r="AM24" i="8"/>
  <c r="AM22" i="8"/>
  <c r="AM15" i="8"/>
  <c r="AM20" i="8"/>
  <c r="AM18" i="8"/>
  <c r="AM23" i="8"/>
  <c r="AM16" i="8"/>
  <c r="AM14" i="8"/>
  <c r="AH31" i="6"/>
  <c r="AH37" i="6" s="1"/>
  <c r="AH32" i="6"/>
  <c r="AH40" i="6"/>
  <c r="AH43" i="6" s="1"/>
  <c r="AH25" i="6"/>
  <c r="AH28" i="6" s="1"/>
  <c r="AK125" i="8"/>
  <c r="AI6" i="5"/>
  <c r="AK123" i="8"/>
  <c r="AI6" i="3"/>
  <c r="AH12" i="6"/>
  <c r="BB81" i="8"/>
  <c r="BB83" i="8" s="1"/>
  <c r="BB84" i="8" s="1"/>
  <c r="BB82" i="8"/>
  <c r="AG18" i="2"/>
  <c r="AI91" i="2"/>
  <c r="L113" i="12"/>
  <c r="AG26" i="4"/>
  <c r="AH30" i="4"/>
  <c r="AH36" i="4"/>
  <c r="AH39" i="4" s="1"/>
  <c r="AH29" i="4"/>
  <c r="AH21" i="4"/>
  <c r="AH26" i="4" s="1"/>
  <c r="AJ117" i="8"/>
  <c r="H18" i="12"/>
  <c r="AN8" i="8"/>
  <c r="AL4" i="6"/>
  <c r="AL4" i="5"/>
  <c r="AL4" i="4"/>
  <c r="AL4" i="3"/>
  <c r="AJ4" i="12"/>
  <c r="AO4" i="2"/>
  <c r="T68" i="12"/>
  <c r="BB113" i="8"/>
  <c r="BB86" i="2"/>
  <c r="AN56" i="2"/>
  <c r="AG28" i="6"/>
  <c r="AG39" i="4"/>
  <c r="AK107" i="8"/>
  <c r="AK108" i="8" s="1"/>
  <c r="AK109" i="8" s="1"/>
  <c r="AK106" i="8"/>
  <c r="AI9" i="6"/>
  <c r="AK54" i="8"/>
  <c r="AI10" i="4" s="1"/>
  <c r="AK55" i="8"/>
  <c r="AI9" i="4"/>
  <c r="AG31" i="5"/>
  <c r="AG51" i="5" s="1"/>
  <c r="AI16" i="2" s="1"/>
  <c r="AL48" i="2"/>
  <c r="AL67" i="2"/>
  <c r="BC67" i="2" s="1"/>
  <c r="AG25" i="3"/>
  <c r="AG52" i="3" s="1"/>
  <c r="AJ115" i="8"/>
  <c r="AH10" i="3"/>
  <c r="AG12" i="4"/>
  <c r="AL52" i="8"/>
  <c r="AL53" i="8"/>
  <c r="AL28" i="8"/>
  <c r="AL27" i="8"/>
  <c r="AL104" i="8"/>
  <c r="AL105" i="8"/>
  <c r="Y111" i="12"/>
  <c r="AK81" i="8"/>
  <c r="AK82" i="8"/>
  <c r="AK83" i="8" s="1"/>
  <c r="AK84" i="8" s="1"/>
  <c r="AI9" i="5"/>
  <c r="AY37" i="6"/>
  <c r="AJ108" i="8"/>
  <c r="AJ109" i="8" s="1"/>
  <c r="S112" i="12"/>
  <c r="AH29" i="3"/>
  <c r="AH35" i="3"/>
  <c r="AH38" i="3" s="1"/>
  <c r="AH22" i="3"/>
  <c r="AH25" i="3" s="1"/>
  <c r="AH28" i="3"/>
  <c r="AH10" i="5"/>
  <c r="AM67" i="2"/>
  <c r="AZ9" i="6"/>
  <c r="AC52" i="12"/>
  <c r="BB107" i="8"/>
  <c r="BB106" i="8"/>
  <c r="BB108" i="8" s="1"/>
  <c r="BB109" i="8" s="1"/>
  <c r="BA91" i="2"/>
  <c r="AY52" i="3"/>
  <c r="M69" i="12"/>
  <c r="AG32" i="3"/>
  <c r="AP57" i="2"/>
  <c r="AY28" i="6"/>
  <c r="AD52" i="12"/>
  <c r="AH14" i="2"/>
  <c r="AH10" i="4"/>
  <c r="AH12" i="4" s="1"/>
  <c r="AY51" i="5"/>
  <c r="AG43" i="6"/>
  <c r="AK126" i="8"/>
  <c r="AI6" i="6"/>
  <c r="AK124" i="8"/>
  <c r="AI6" i="4"/>
  <c r="AG37" i="5"/>
  <c r="AE110" i="12"/>
  <c r="AJ31" i="8"/>
  <c r="AJ32" i="8" s="1"/>
  <c r="AL46" i="12"/>
  <c r="AK47" i="12"/>
  <c r="AH34" i="5"/>
  <c r="AH37" i="5" s="1"/>
  <c r="AH27" i="5"/>
  <c r="AH28" i="5"/>
  <c r="AS79" i="2"/>
  <c r="J80" i="2"/>
  <c r="J38" i="2" s="1"/>
  <c r="AZ9" i="5"/>
  <c r="AJ127" i="8"/>
  <c r="BB114" i="8"/>
  <c r="BB29" i="8"/>
  <c r="BB30" i="8"/>
  <c r="BB31" i="8"/>
  <c r="BB32" i="8" s="1"/>
  <c r="AG12" i="6"/>
  <c r="AI14" i="2" l="1"/>
  <c r="BC101" i="8"/>
  <c r="BC75" i="8"/>
  <c r="AZ32" i="6"/>
  <c r="AZ10" i="5"/>
  <c r="BC24" i="8"/>
  <c r="BC65" i="8"/>
  <c r="BC100" i="8"/>
  <c r="Z111" i="12"/>
  <c r="M113" i="12"/>
  <c r="AM79" i="8"/>
  <c r="AM80" i="8"/>
  <c r="AL81" i="8"/>
  <c r="AJ10" i="5" s="1"/>
  <c r="AL82" i="8"/>
  <c r="AL83" i="8"/>
  <c r="AL84" i="8" s="1"/>
  <c r="AJ9" i="5"/>
  <c r="AH13" i="3"/>
  <c r="BB116" i="8"/>
  <c r="AM46" i="12"/>
  <c r="AM47" i="12" s="1"/>
  <c r="AQ9" i="2" s="1"/>
  <c r="AL47" i="12"/>
  <c r="AP9" i="2" s="1"/>
  <c r="AI36" i="4"/>
  <c r="AI29" i="4"/>
  <c r="AI33" i="4" s="1"/>
  <c r="AI21" i="4"/>
  <c r="AI26" i="4" s="1"/>
  <c r="AZ26" i="4" s="1"/>
  <c r="AI30" i="4"/>
  <c r="AZ30" i="4" s="1"/>
  <c r="AZ6" i="4"/>
  <c r="AL107" i="8"/>
  <c r="AL108" i="8" s="1"/>
  <c r="AL109" i="8" s="1"/>
  <c r="AL106" i="8"/>
  <c r="AJ9" i="6"/>
  <c r="AL123" i="8"/>
  <c r="AJ6" i="3"/>
  <c r="AI12" i="4"/>
  <c r="AO56" i="2"/>
  <c r="AZ10" i="4"/>
  <c r="AN101" i="8"/>
  <c r="AN100" i="8"/>
  <c r="AN96" i="8"/>
  <c r="BC96" i="8" s="1"/>
  <c r="AN102" i="8"/>
  <c r="BC102" i="8" s="1"/>
  <c r="AN97" i="8"/>
  <c r="BC97" i="8" s="1"/>
  <c r="AN98" i="8"/>
  <c r="BC98" i="8" s="1"/>
  <c r="AN91" i="8"/>
  <c r="BC91" i="8" s="1"/>
  <c r="AN77" i="8"/>
  <c r="BC77" i="8" s="1"/>
  <c r="AN73" i="8"/>
  <c r="BC73" i="8" s="1"/>
  <c r="AN69" i="8"/>
  <c r="BC69" i="8" s="1"/>
  <c r="AN95" i="8"/>
  <c r="BC95" i="8" s="1"/>
  <c r="AN92" i="8"/>
  <c r="BC92" i="8" s="1"/>
  <c r="AN74" i="8"/>
  <c r="BC74" i="8" s="1"/>
  <c r="AN89" i="8"/>
  <c r="AN99" i="8"/>
  <c r="BC99" i="8" s="1"/>
  <c r="AN71" i="8"/>
  <c r="BC71" i="8" s="1"/>
  <c r="AN66" i="8"/>
  <c r="BC66" i="8" s="1"/>
  <c r="AN62" i="8"/>
  <c r="AN94" i="8"/>
  <c r="BC94" i="8" s="1"/>
  <c r="AN93" i="8"/>
  <c r="BC93" i="8" s="1"/>
  <c r="AN90" i="8"/>
  <c r="BC90" i="8" s="1"/>
  <c r="AN76" i="8"/>
  <c r="BC76" i="8" s="1"/>
  <c r="AN67" i="8"/>
  <c r="BC67" i="8" s="1"/>
  <c r="AN47" i="8"/>
  <c r="BC47" i="8" s="1"/>
  <c r="AN43" i="8"/>
  <c r="BC43" i="8" s="1"/>
  <c r="AN75" i="8"/>
  <c r="AN72" i="8"/>
  <c r="BC72" i="8" s="1"/>
  <c r="AN64" i="8"/>
  <c r="BC64" i="8" s="1"/>
  <c r="AN48" i="8"/>
  <c r="BC48" i="8" s="1"/>
  <c r="AN44" i="8"/>
  <c r="BC44" i="8" s="1"/>
  <c r="AN40" i="8"/>
  <c r="BC40" i="8" s="1"/>
  <c r="AN46" i="8"/>
  <c r="BC46" i="8" s="1"/>
  <c r="AN22" i="8"/>
  <c r="BC22" i="8" s="1"/>
  <c r="AN18" i="8"/>
  <c r="BC18" i="8" s="1"/>
  <c r="AN14" i="8"/>
  <c r="BC14" i="8" s="1"/>
  <c r="AN68" i="8"/>
  <c r="BC68" i="8" s="1"/>
  <c r="AN65" i="8"/>
  <c r="AN49" i="8"/>
  <c r="BC49" i="8" s="1"/>
  <c r="AN45" i="8"/>
  <c r="BC45" i="8" s="1"/>
  <c r="AN39" i="8"/>
  <c r="BC39" i="8" s="1"/>
  <c r="AN37" i="8"/>
  <c r="AN70" i="8"/>
  <c r="BC70" i="8" s="1"/>
  <c r="AN63" i="8"/>
  <c r="BC63" i="8" s="1"/>
  <c r="AN41" i="8"/>
  <c r="BC41" i="8" s="1"/>
  <c r="AN42" i="8"/>
  <c r="BC42" i="8" s="1"/>
  <c r="AN38" i="8"/>
  <c r="BC38" i="8" s="1"/>
  <c r="AN24" i="8"/>
  <c r="AN17" i="8"/>
  <c r="BC17" i="8" s="1"/>
  <c r="AN15" i="8"/>
  <c r="BC15" i="8" s="1"/>
  <c r="AN20" i="8"/>
  <c r="BC20" i="8" s="1"/>
  <c r="AN13" i="8"/>
  <c r="BC13" i="8" s="1"/>
  <c r="AN25" i="8"/>
  <c r="BC25" i="8" s="1"/>
  <c r="AN23" i="8"/>
  <c r="BC23" i="8" s="1"/>
  <c r="AN16" i="8"/>
  <c r="BC16" i="8" s="1"/>
  <c r="AN50" i="8"/>
  <c r="BC50" i="8" s="1"/>
  <c r="AN19" i="8"/>
  <c r="BC19" i="8" s="1"/>
  <c r="AN12" i="8"/>
  <c r="AN21" i="8"/>
  <c r="BC21" i="8" s="1"/>
  <c r="AH60" i="6"/>
  <c r="AJ17" i="2" s="1"/>
  <c r="AK127" i="8"/>
  <c r="AM27" i="8"/>
  <c r="AM28" i="8"/>
  <c r="AM52" i="8"/>
  <c r="AM53" i="8"/>
  <c r="AK115" i="8"/>
  <c r="AI10" i="3"/>
  <c r="AZ10" i="3" s="1"/>
  <c r="AJ113" i="8"/>
  <c r="AJ86" i="2"/>
  <c r="U68" i="12"/>
  <c r="AI22" i="3"/>
  <c r="AI25" i="3" s="1"/>
  <c r="AI35" i="3"/>
  <c r="AI38" i="3" s="1"/>
  <c r="AI28" i="3"/>
  <c r="AZ6" i="3"/>
  <c r="AI29" i="3"/>
  <c r="AZ29" i="3" s="1"/>
  <c r="BB115" i="8"/>
  <c r="AS38" i="2"/>
  <c r="AS42" i="2" s="1"/>
  <c r="AS53" i="2" s="1"/>
  <c r="J42" i="2"/>
  <c r="J53" i="2" s="1"/>
  <c r="K78" i="2"/>
  <c r="AH31" i="5"/>
  <c r="AY60" i="6"/>
  <c r="AH18" i="2"/>
  <c r="BA14" i="2"/>
  <c r="N69" i="12"/>
  <c r="AH32" i="3"/>
  <c r="AI10" i="5"/>
  <c r="AL126" i="8"/>
  <c r="AJ6" i="6"/>
  <c r="AL114" i="8"/>
  <c r="AL30" i="8"/>
  <c r="AL29" i="8"/>
  <c r="AL31" i="8" s="1"/>
  <c r="AL32" i="8" s="1"/>
  <c r="AJ9" i="3"/>
  <c r="AL55" i="8"/>
  <c r="AL54" i="8"/>
  <c r="AJ10" i="4" s="1"/>
  <c r="AJ9" i="4"/>
  <c r="AK56" i="8"/>
  <c r="AK57" i="8" s="1"/>
  <c r="AI10" i="6"/>
  <c r="AZ10" i="6" s="1"/>
  <c r="AH33" i="4"/>
  <c r="AH54" i="4" s="1"/>
  <c r="AJ15" i="2" s="1"/>
  <c r="AI27" i="5"/>
  <c r="AI28" i="5"/>
  <c r="AZ28" i="5" s="1"/>
  <c r="AZ6" i="5"/>
  <c r="AI34" i="5"/>
  <c r="AI37" i="5" s="1"/>
  <c r="AZ37" i="5" s="1"/>
  <c r="AM105" i="8"/>
  <c r="AM104" i="8"/>
  <c r="BC62" i="8"/>
  <c r="AZ33" i="4"/>
  <c r="AA67" i="12"/>
  <c r="AI13" i="3"/>
  <c r="AZ9" i="4"/>
  <c r="AO9" i="2"/>
  <c r="AF110" i="12"/>
  <c r="AH12" i="5"/>
  <c r="AJ118" i="8"/>
  <c r="AJ91" i="2"/>
  <c r="AG88" i="2"/>
  <c r="AG89" i="2"/>
  <c r="AG92" i="2"/>
  <c r="AK116" i="8"/>
  <c r="AK117" i="8" s="1"/>
  <c r="AG60" i="6"/>
  <c r="AI17" i="2" s="1"/>
  <c r="BB117" i="8"/>
  <c r="BB118" i="8" s="1"/>
  <c r="AS80" i="2"/>
  <c r="AT78" i="2" s="1"/>
  <c r="AI40" i="6"/>
  <c r="AI32" i="6"/>
  <c r="AI31" i="6"/>
  <c r="AI37" i="6" s="1"/>
  <c r="AI25" i="6"/>
  <c r="AZ6" i="6"/>
  <c r="AQ57" i="2"/>
  <c r="AP45" i="2"/>
  <c r="T112" i="12"/>
  <c r="AI12" i="5"/>
  <c r="AL124" i="8"/>
  <c r="AJ6" i="4"/>
  <c r="AG54" i="4"/>
  <c r="AI15" i="2" s="1"/>
  <c r="AZ12" i="4"/>
  <c r="AZ22" i="3"/>
  <c r="AZ27" i="5"/>
  <c r="AO8" i="8"/>
  <c r="AM4" i="6"/>
  <c r="AM4" i="5"/>
  <c r="AM4" i="4"/>
  <c r="AM4" i="3"/>
  <c r="AP4" i="2"/>
  <c r="AK4" i="12"/>
  <c r="H27" i="12"/>
  <c r="H37" i="12"/>
  <c r="AL125" i="8"/>
  <c r="AJ6" i="5"/>
  <c r="AH15" i="2"/>
  <c r="BA15" i="2" s="1"/>
  <c r="AY54" i="4"/>
  <c r="AW52" i="12" s="1"/>
  <c r="AG66" i="12"/>
  <c r="AK31" i="8"/>
  <c r="AK32" i="8" s="1"/>
  <c r="K21" i="2"/>
  <c r="K24" i="2"/>
  <c r="AZ13" i="3" l="1"/>
  <c r="AK91" i="2"/>
  <c r="K28" i="2"/>
  <c r="K25" i="2"/>
  <c r="H70" i="12"/>
  <c r="H54" i="12"/>
  <c r="U112" i="12"/>
  <c r="AJ25" i="6"/>
  <c r="AJ40" i="6"/>
  <c r="AJ31" i="6"/>
  <c r="AJ32" i="6"/>
  <c r="AH88" i="2"/>
  <c r="BA88" i="2" s="1"/>
  <c r="AH89" i="2"/>
  <c r="BA89" i="2" s="1"/>
  <c r="AH92" i="2"/>
  <c r="AJ35" i="3"/>
  <c r="AJ28" i="3"/>
  <c r="AJ29" i="3"/>
  <c r="AJ22" i="3"/>
  <c r="AZ25" i="3"/>
  <c r="AP48" i="2"/>
  <c r="AZ47" i="12"/>
  <c r="BD47" i="12" s="1"/>
  <c r="BC80" i="8"/>
  <c r="BC79" i="8"/>
  <c r="BC125" i="8" s="1"/>
  <c r="BB91" i="2"/>
  <c r="AL56" i="8"/>
  <c r="AL57" i="8" s="1"/>
  <c r="AM114" i="8"/>
  <c r="AM30" i="8"/>
  <c r="AM29" i="8"/>
  <c r="AK9" i="3"/>
  <c r="AI12" i="6"/>
  <c r="AL127" i="8"/>
  <c r="AM125" i="8"/>
  <c r="AK6" i="5"/>
  <c r="AA111" i="12"/>
  <c r="AZ29" i="4"/>
  <c r="AH66" i="12"/>
  <c r="AJ36" i="4"/>
  <c r="AJ29" i="4"/>
  <c r="AJ21" i="4"/>
  <c r="AJ30" i="4"/>
  <c r="BD9" i="2"/>
  <c r="BH9" i="2" s="1"/>
  <c r="AO45" i="2"/>
  <c r="AP67" i="2" s="1"/>
  <c r="AL115" i="8"/>
  <c r="AL117" i="8" s="1"/>
  <c r="AJ10" i="3"/>
  <c r="AM124" i="8"/>
  <c r="AK6" i="4"/>
  <c r="AM82" i="8"/>
  <c r="AM83" i="8"/>
  <c r="AM84" i="8" s="1"/>
  <c r="AM81" i="8"/>
  <c r="AK9" i="5"/>
  <c r="BA18" i="2"/>
  <c r="AP8" i="8"/>
  <c r="AN4" i="4"/>
  <c r="AN4" i="5"/>
  <c r="AN4" i="6"/>
  <c r="AN4" i="3"/>
  <c r="AQ4" i="2"/>
  <c r="AL4" i="12"/>
  <c r="AI51" i="5"/>
  <c r="AK16" i="2" s="1"/>
  <c r="AQ45" i="2"/>
  <c r="AR57" i="2"/>
  <c r="AS57" i="2" s="1"/>
  <c r="AT57" i="2" s="1"/>
  <c r="AU57" i="2" s="1"/>
  <c r="AV57" i="2" s="1"/>
  <c r="AW57" i="2" s="1"/>
  <c r="AX57" i="2" s="1"/>
  <c r="AY57" i="2" s="1"/>
  <c r="AZ57" i="2" s="1"/>
  <c r="BA57" i="2" s="1"/>
  <c r="BB57" i="2" s="1"/>
  <c r="BC57" i="2" s="1"/>
  <c r="AI43" i="6"/>
  <c r="AZ40" i="6"/>
  <c r="AH51" i="5"/>
  <c r="AJ16" i="2" s="1"/>
  <c r="AZ12" i="5"/>
  <c r="AB67" i="12"/>
  <c r="AM126" i="8"/>
  <c r="AK6" i="6"/>
  <c r="AZ21" i="4"/>
  <c r="AL116" i="8"/>
  <c r="AZ12" i="6"/>
  <c r="O69" i="12"/>
  <c r="AZ46" i="12"/>
  <c r="BD46" i="12" s="1"/>
  <c r="AZ35" i="3"/>
  <c r="AM123" i="8"/>
  <c r="AK6" i="3"/>
  <c r="AN79" i="8"/>
  <c r="AN80" i="8"/>
  <c r="AN104" i="8"/>
  <c r="AN105" i="8"/>
  <c r="BC89" i="8"/>
  <c r="AI39" i="4"/>
  <c r="AZ39" i="4" s="1"/>
  <c r="AZ36" i="4"/>
  <c r="AI18" i="2"/>
  <c r="AJ28" i="5"/>
  <c r="AJ34" i="5"/>
  <c r="AJ27" i="5"/>
  <c r="AJ12" i="5"/>
  <c r="H39" i="12"/>
  <c r="AO101" i="8"/>
  <c r="AO102" i="8"/>
  <c r="AO97" i="8"/>
  <c r="AO98" i="8"/>
  <c r="AO94" i="8"/>
  <c r="AO95" i="8"/>
  <c r="AO92" i="8"/>
  <c r="AO74" i="8"/>
  <c r="AO70" i="8"/>
  <c r="AO100" i="8"/>
  <c r="AO93" i="8"/>
  <c r="AO89" i="8"/>
  <c r="AO75" i="8"/>
  <c r="AO99" i="8"/>
  <c r="AO77" i="8"/>
  <c r="AO71" i="8"/>
  <c r="AO66" i="8"/>
  <c r="AO91" i="8"/>
  <c r="AO76" i="8"/>
  <c r="AO69" i="8"/>
  <c r="AO67" i="8"/>
  <c r="AO63" i="8"/>
  <c r="AO90" i="8"/>
  <c r="AO96" i="8"/>
  <c r="AO72" i="8"/>
  <c r="AO64" i="8"/>
  <c r="AO48" i="8"/>
  <c r="AO44" i="8"/>
  <c r="AO40" i="8"/>
  <c r="AO62" i="8"/>
  <c r="AO49" i="8"/>
  <c r="AO45" i="8"/>
  <c r="AO41" i="8"/>
  <c r="AO73" i="8"/>
  <c r="AO68" i="8"/>
  <c r="AO65" i="8"/>
  <c r="AO43" i="8"/>
  <c r="AO37" i="8"/>
  <c r="AO23" i="8"/>
  <c r="AO19" i="8"/>
  <c r="AO15" i="8"/>
  <c r="AO50" i="8"/>
  <c r="AO46" i="8"/>
  <c r="AO42" i="8"/>
  <c r="AO38" i="8"/>
  <c r="AO47" i="8"/>
  <c r="AO22" i="8"/>
  <c r="AO20" i="8"/>
  <c r="AO13" i="8"/>
  <c r="AO25" i="8"/>
  <c r="AO18" i="8"/>
  <c r="AO16" i="8"/>
  <c r="AO39" i="8"/>
  <c r="AO21" i="8"/>
  <c r="AO14" i="8"/>
  <c r="AO12" i="8"/>
  <c r="AO17" i="8"/>
  <c r="AO24" i="8"/>
  <c r="AI28" i="6"/>
  <c r="AZ25" i="6"/>
  <c r="AZ34" i="5"/>
  <c r="AG110" i="12"/>
  <c r="AZ31" i="6"/>
  <c r="AM106" i="8"/>
  <c r="AM108" i="8" s="1"/>
  <c r="AM109" i="8" s="1"/>
  <c r="AM107" i="8"/>
  <c r="AK9" i="6"/>
  <c r="AI31" i="5"/>
  <c r="AZ31" i="5" s="1"/>
  <c r="AJ12" i="4"/>
  <c r="AJ13" i="3"/>
  <c r="AI32" i="3"/>
  <c r="AI52" i="3" s="1"/>
  <c r="AZ28" i="3"/>
  <c r="V68" i="12"/>
  <c r="AM56" i="8"/>
  <c r="AM57" i="8" s="1"/>
  <c r="AM54" i="8"/>
  <c r="AK10" i="4" s="1"/>
  <c r="AM55" i="8"/>
  <c r="AK9" i="4"/>
  <c r="AK12" i="4" s="1"/>
  <c r="AK113" i="8"/>
  <c r="AK118" i="8" s="1"/>
  <c r="AK86" i="2"/>
  <c r="AN28" i="8"/>
  <c r="AN27" i="8"/>
  <c r="BC12" i="8"/>
  <c r="AN53" i="8"/>
  <c r="AN52" i="8"/>
  <c r="BC37" i="8"/>
  <c r="AP56" i="2"/>
  <c r="AJ10" i="6"/>
  <c r="AJ12" i="6" s="1"/>
  <c r="AH52" i="3"/>
  <c r="N113" i="12"/>
  <c r="AE52" i="12"/>
  <c r="AK14" i="2" l="1"/>
  <c r="AL91" i="2"/>
  <c r="AQ56" i="2"/>
  <c r="AZ43" i="6"/>
  <c r="AJ32" i="3"/>
  <c r="AZ52" i="3"/>
  <c r="AN54" i="8"/>
  <c r="AN56" i="8" s="1"/>
  <c r="AN57" i="8" s="1"/>
  <c r="AN55" i="8"/>
  <c r="AL9" i="4"/>
  <c r="AN123" i="8"/>
  <c r="AL6" i="3"/>
  <c r="BA9" i="4"/>
  <c r="AH110" i="12"/>
  <c r="AZ28" i="6"/>
  <c r="AZ60" i="6" s="1"/>
  <c r="AN126" i="8"/>
  <c r="AL6" i="6"/>
  <c r="AP102" i="8"/>
  <c r="AP98" i="8"/>
  <c r="AP99" i="8"/>
  <c r="AP95" i="8"/>
  <c r="AP100" i="8"/>
  <c r="AP93" i="8"/>
  <c r="AP89" i="8"/>
  <c r="AP75" i="8"/>
  <c r="AP71" i="8"/>
  <c r="AP97" i="8"/>
  <c r="AP94" i="8"/>
  <c r="AP90" i="8"/>
  <c r="AP76" i="8"/>
  <c r="AP91" i="8"/>
  <c r="AP74" i="8"/>
  <c r="AP69" i="8"/>
  <c r="AP67" i="8"/>
  <c r="AP73" i="8"/>
  <c r="AP72" i="8"/>
  <c r="AP68" i="8"/>
  <c r="AP64" i="8"/>
  <c r="AP101" i="8"/>
  <c r="AP96" i="8"/>
  <c r="AP62" i="8"/>
  <c r="AP49" i="8"/>
  <c r="AP45" i="8"/>
  <c r="AP41" i="8"/>
  <c r="AP66" i="8"/>
  <c r="AP65" i="8"/>
  <c r="AP50" i="8"/>
  <c r="AP46" i="8"/>
  <c r="AP42" i="8"/>
  <c r="AP48" i="8"/>
  <c r="AP40" i="8"/>
  <c r="AP38" i="8"/>
  <c r="AP24" i="8"/>
  <c r="AP20" i="8"/>
  <c r="AP16" i="8"/>
  <c r="AP12" i="8"/>
  <c r="AP70" i="8"/>
  <c r="AP77" i="8"/>
  <c r="AP63" i="8"/>
  <c r="AP47" i="8"/>
  <c r="AP43" i="8"/>
  <c r="AP39" i="8"/>
  <c r="AP25" i="8"/>
  <c r="AP18" i="8"/>
  <c r="AP37" i="8"/>
  <c r="AP23" i="8"/>
  <c r="AP21" i="8"/>
  <c r="AP14" i="8"/>
  <c r="AP92" i="8"/>
  <c r="AP19" i="8"/>
  <c r="AP17" i="8"/>
  <c r="AP44" i="8"/>
  <c r="AP15" i="8"/>
  <c r="AP13" i="8"/>
  <c r="AP22" i="8"/>
  <c r="AK29" i="4"/>
  <c r="AK21" i="4"/>
  <c r="AK26" i="4" s="1"/>
  <c r="AK30" i="4"/>
  <c r="AK36" i="4"/>
  <c r="AK39" i="4" s="1"/>
  <c r="AJ26" i="4"/>
  <c r="AI66" i="12"/>
  <c r="AB111" i="12"/>
  <c r="AI60" i="6"/>
  <c r="AK17" i="2" s="1"/>
  <c r="BB17" i="2" s="1"/>
  <c r="AM115" i="8"/>
  <c r="AM117" i="8" s="1"/>
  <c r="AK10" i="3"/>
  <c r="AJ38" i="3"/>
  <c r="AJ37" i="6"/>
  <c r="I70" i="12"/>
  <c r="H103" i="12"/>
  <c r="H30" i="12" s="1"/>
  <c r="O113" i="12"/>
  <c r="BC28" i="8"/>
  <c r="BC27" i="8"/>
  <c r="BC123" i="8" s="1"/>
  <c r="AO53" i="8"/>
  <c r="AO52" i="8"/>
  <c r="AN106" i="8"/>
  <c r="AN107" i="8"/>
  <c r="AN108" i="8"/>
  <c r="AN109" i="8" s="1"/>
  <c r="AL9" i="6"/>
  <c r="BA9" i="6" s="1"/>
  <c r="AJ14" i="2"/>
  <c r="AF52" i="12"/>
  <c r="AN114" i="8"/>
  <c r="AN29" i="8"/>
  <c r="AN30" i="8"/>
  <c r="AN116" i="8" s="1"/>
  <c r="AL9" i="3"/>
  <c r="W68" i="12"/>
  <c r="AO28" i="8"/>
  <c r="AO27" i="8"/>
  <c r="AO104" i="8"/>
  <c r="AO105" i="8"/>
  <c r="AJ31" i="5"/>
  <c r="AI88" i="2"/>
  <c r="AI89" i="2"/>
  <c r="AI92" i="2"/>
  <c r="AN82" i="8"/>
  <c r="AN81" i="8"/>
  <c r="AL10" i="5" s="1"/>
  <c r="AL9" i="5"/>
  <c r="AK28" i="3"/>
  <c r="AK29" i="3"/>
  <c r="AK22" i="3"/>
  <c r="AK25" i="3" s="1"/>
  <c r="AK35" i="3"/>
  <c r="AK38" i="3" s="1"/>
  <c r="AZ51" i="5"/>
  <c r="BH57" i="2"/>
  <c r="BG57" i="2"/>
  <c r="BF57" i="2"/>
  <c r="BD57" i="2"/>
  <c r="AZ54" i="4"/>
  <c r="BA92" i="2"/>
  <c r="AK12" i="5"/>
  <c r="AO48" i="2"/>
  <c r="AO67" i="2"/>
  <c r="AJ33" i="4"/>
  <c r="AK34" i="5"/>
  <c r="AK37" i="5" s="1"/>
  <c r="AK27" i="5"/>
  <c r="AK28" i="5"/>
  <c r="AM116" i="8"/>
  <c r="BC81" i="8"/>
  <c r="BC82" i="8"/>
  <c r="BC83" i="8"/>
  <c r="BC84" i="8" s="1"/>
  <c r="AJ25" i="3"/>
  <c r="AJ43" i="6"/>
  <c r="V112" i="12"/>
  <c r="AN124" i="8"/>
  <c r="AL6" i="4"/>
  <c r="AZ37" i="6"/>
  <c r="AO80" i="8"/>
  <c r="AO79" i="8"/>
  <c r="AZ38" i="3"/>
  <c r="AK25" i="6"/>
  <c r="AK28" i="6" s="1"/>
  <c r="AK32" i="6"/>
  <c r="AK40" i="6"/>
  <c r="AK43" i="6" s="1"/>
  <c r="AK31" i="6"/>
  <c r="AK37" i="6" s="1"/>
  <c r="AO4" i="4"/>
  <c r="AO4" i="6"/>
  <c r="AO4" i="5"/>
  <c r="AQ8" i="8"/>
  <c r="AO4" i="3"/>
  <c r="AM4" i="12"/>
  <c r="AL113" i="8"/>
  <c r="AL118" i="8" s="1"/>
  <c r="AL86" i="2"/>
  <c r="AK13" i="3"/>
  <c r="BC52" i="8"/>
  <c r="BC124" i="8" s="1"/>
  <c r="BC53" i="8"/>
  <c r="AZ32" i="3"/>
  <c r="AJ52" i="3"/>
  <c r="AK10" i="6"/>
  <c r="AK12" i="6" s="1"/>
  <c r="AK60" i="6" s="1"/>
  <c r="AM17" i="2" s="1"/>
  <c r="H114" i="12"/>
  <c r="AJ37" i="5"/>
  <c r="AI54" i="4"/>
  <c r="AK15" i="2" s="1"/>
  <c r="BB15" i="2" s="1"/>
  <c r="BC104" i="8"/>
  <c r="BC126" i="8" s="1"/>
  <c r="BC105" i="8"/>
  <c r="AN125" i="8"/>
  <c r="AL6" i="5"/>
  <c r="AM127" i="8"/>
  <c r="P69" i="12"/>
  <c r="AC67" i="12"/>
  <c r="BB16" i="2"/>
  <c r="AQ67" i="2"/>
  <c r="BD45" i="2"/>
  <c r="AQ48" i="2"/>
  <c r="AK10" i="5"/>
  <c r="AJ39" i="4"/>
  <c r="AM31" i="8"/>
  <c r="AM32" i="8" s="1"/>
  <c r="AJ28" i="6"/>
  <c r="AJ60" i="6" s="1"/>
  <c r="AL17" i="2" s="1"/>
  <c r="K30" i="2"/>
  <c r="K31" i="2"/>
  <c r="BD24" i="8" l="1"/>
  <c r="BH24" i="8" s="1"/>
  <c r="AM118" i="8"/>
  <c r="AM91" i="2"/>
  <c r="BD21" i="8"/>
  <c r="BH21" i="8" s="1"/>
  <c r="BD73" i="8"/>
  <c r="BH73" i="8" s="1"/>
  <c r="K62" i="2"/>
  <c r="K32" i="2"/>
  <c r="BA10" i="5"/>
  <c r="Q69" i="12"/>
  <c r="BA10" i="6"/>
  <c r="BA12" i="6" s="1"/>
  <c r="AQ102" i="8"/>
  <c r="BD102" i="8" s="1"/>
  <c r="BH102" i="8" s="1"/>
  <c r="AQ99" i="8"/>
  <c r="BD99" i="8" s="1"/>
  <c r="BH99" i="8" s="1"/>
  <c r="AQ95" i="8"/>
  <c r="BD95" i="8" s="1"/>
  <c r="BH95" i="8" s="1"/>
  <c r="AQ101" i="8"/>
  <c r="BD101" i="8" s="1"/>
  <c r="BH101" i="8" s="1"/>
  <c r="AQ100" i="8"/>
  <c r="BD100" i="8" s="1"/>
  <c r="BH100" i="8" s="1"/>
  <c r="AQ96" i="8"/>
  <c r="BD96" i="8" s="1"/>
  <c r="BH96" i="8" s="1"/>
  <c r="AQ97" i="8"/>
  <c r="BD97" i="8" s="1"/>
  <c r="BH97" i="8" s="1"/>
  <c r="AQ94" i="8"/>
  <c r="BD94" i="8" s="1"/>
  <c r="BH94" i="8" s="1"/>
  <c r="AQ90" i="8"/>
  <c r="BD90" i="8" s="1"/>
  <c r="BH90" i="8" s="1"/>
  <c r="AQ76" i="8"/>
  <c r="BD76" i="8" s="1"/>
  <c r="BH76" i="8" s="1"/>
  <c r="AQ72" i="8"/>
  <c r="BD72" i="8" s="1"/>
  <c r="BH72" i="8" s="1"/>
  <c r="AQ91" i="8"/>
  <c r="BD91" i="8" s="1"/>
  <c r="BH91" i="8" s="1"/>
  <c r="AQ77" i="8"/>
  <c r="BD77" i="8" s="1"/>
  <c r="BH77" i="8" s="1"/>
  <c r="AQ73" i="8"/>
  <c r="AQ68" i="8"/>
  <c r="BD68" i="8" s="1"/>
  <c r="BH68" i="8" s="1"/>
  <c r="AQ98" i="8"/>
  <c r="BD98" i="8" s="1"/>
  <c r="BH98" i="8" s="1"/>
  <c r="AQ93" i="8"/>
  <c r="BD93" i="8" s="1"/>
  <c r="BH93" i="8" s="1"/>
  <c r="AQ70" i="8"/>
  <c r="BD70" i="8" s="1"/>
  <c r="BH70" i="8" s="1"/>
  <c r="AQ65" i="8"/>
  <c r="BD65" i="8" s="1"/>
  <c r="BH65" i="8" s="1"/>
  <c r="AQ92" i="8"/>
  <c r="BD92" i="8" s="1"/>
  <c r="BH92" i="8" s="1"/>
  <c r="AQ75" i="8"/>
  <c r="BD75" i="8" s="1"/>
  <c r="BH75" i="8" s="1"/>
  <c r="AQ66" i="8"/>
  <c r="BD66" i="8" s="1"/>
  <c r="BH66" i="8" s="1"/>
  <c r="AQ50" i="8"/>
  <c r="BD50" i="8" s="1"/>
  <c r="BH50" i="8" s="1"/>
  <c r="AQ46" i="8"/>
  <c r="BD46" i="8" s="1"/>
  <c r="BH46" i="8" s="1"/>
  <c r="AQ42" i="8"/>
  <c r="BD42" i="8" s="1"/>
  <c r="BH42" i="8" s="1"/>
  <c r="AQ74" i="8"/>
  <c r="BD74" i="8" s="1"/>
  <c r="BH74" i="8" s="1"/>
  <c r="AQ69" i="8"/>
  <c r="BD69" i="8" s="1"/>
  <c r="BH69" i="8" s="1"/>
  <c r="AQ63" i="8"/>
  <c r="BD63" i="8" s="1"/>
  <c r="BH63" i="8" s="1"/>
  <c r="AQ47" i="8"/>
  <c r="BD47" i="8" s="1"/>
  <c r="BH47" i="8" s="1"/>
  <c r="AQ43" i="8"/>
  <c r="BD43" i="8" s="1"/>
  <c r="BH43" i="8" s="1"/>
  <c r="AQ89" i="8"/>
  <c r="AQ45" i="8"/>
  <c r="BD45" i="8" s="1"/>
  <c r="BH45" i="8" s="1"/>
  <c r="AQ39" i="8"/>
  <c r="BD39" i="8" s="1"/>
  <c r="BH39" i="8" s="1"/>
  <c r="AQ25" i="8"/>
  <c r="BD25" i="8" s="1"/>
  <c r="BH25" i="8" s="1"/>
  <c r="AQ21" i="8"/>
  <c r="AQ17" i="8"/>
  <c r="BD17" i="8" s="1"/>
  <c r="BH17" i="8" s="1"/>
  <c r="AQ13" i="8"/>
  <c r="BD13" i="8" s="1"/>
  <c r="BH13" i="8" s="1"/>
  <c r="AQ71" i="8"/>
  <c r="BD71" i="8" s="1"/>
  <c r="BH71" i="8" s="1"/>
  <c r="AQ67" i="8"/>
  <c r="BD67" i="8" s="1"/>
  <c r="BH67" i="8" s="1"/>
  <c r="AQ62" i="8"/>
  <c r="AQ48" i="8"/>
  <c r="BD48" i="8" s="1"/>
  <c r="BH48" i="8" s="1"/>
  <c r="AQ41" i="8"/>
  <c r="BD41" i="8" s="1"/>
  <c r="BH41" i="8" s="1"/>
  <c r="AQ38" i="8"/>
  <c r="BD38" i="8" s="1"/>
  <c r="BH38" i="8" s="1"/>
  <c r="AQ44" i="8"/>
  <c r="BD44" i="8" s="1"/>
  <c r="BH44" i="8" s="1"/>
  <c r="AQ37" i="8"/>
  <c r="AQ23" i="8"/>
  <c r="BD23" i="8" s="1"/>
  <c r="BH23" i="8" s="1"/>
  <c r="AQ16" i="8"/>
  <c r="BD16" i="8" s="1"/>
  <c r="BH16" i="8" s="1"/>
  <c r="AQ14" i="8"/>
  <c r="BD14" i="8" s="1"/>
  <c r="BH14" i="8" s="1"/>
  <c r="AQ19" i="8"/>
  <c r="BD19" i="8" s="1"/>
  <c r="BH19" i="8" s="1"/>
  <c r="AQ12" i="8"/>
  <c r="AQ49" i="8"/>
  <c r="BD49" i="8" s="1"/>
  <c r="BH49" i="8" s="1"/>
  <c r="AQ40" i="8"/>
  <c r="BD40" i="8" s="1"/>
  <c r="BH40" i="8" s="1"/>
  <c r="AQ24" i="8"/>
  <c r="AQ22" i="8"/>
  <c r="BD22" i="8" s="1"/>
  <c r="BH22" i="8" s="1"/>
  <c r="AQ15" i="8"/>
  <c r="BD15" i="8" s="1"/>
  <c r="BH15" i="8" s="1"/>
  <c r="AQ20" i="8"/>
  <c r="BD20" i="8" s="1"/>
  <c r="BH20" i="8" s="1"/>
  <c r="AQ64" i="8"/>
  <c r="BD64" i="8" s="1"/>
  <c r="BH64" i="8" s="1"/>
  <c r="AQ18" i="8"/>
  <c r="BD18" i="8" s="1"/>
  <c r="BH18" i="8" s="1"/>
  <c r="AO126" i="8"/>
  <c r="AM6" i="6"/>
  <c r="AO114" i="8"/>
  <c r="AO29" i="8"/>
  <c r="AO31" i="8" s="1"/>
  <c r="AO32" i="8" s="1"/>
  <c r="AO30" i="8"/>
  <c r="AM9" i="3"/>
  <c r="AN115" i="8"/>
  <c r="AL10" i="3"/>
  <c r="BA10" i="3" s="1"/>
  <c r="AJ18" i="2"/>
  <c r="BB14" i="2"/>
  <c r="AO54" i="8"/>
  <c r="AO55" i="8"/>
  <c r="AO56" i="8" s="1"/>
  <c r="AO57" i="8" s="1"/>
  <c r="AM9" i="4"/>
  <c r="BC127" i="8"/>
  <c r="H31" i="12"/>
  <c r="I34" i="12"/>
  <c r="AI110" i="12"/>
  <c r="AL29" i="3"/>
  <c r="BA29" i="3" s="1"/>
  <c r="AL35" i="3"/>
  <c r="AL38" i="3" s="1"/>
  <c r="BA6" i="3"/>
  <c r="AL28" i="3"/>
  <c r="AL32" i="3" s="1"/>
  <c r="AL22" i="3"/>
  <c r="AL25" i="3" s="1"/>
  <c r="AO81" i="8"/>
  <c r="AM10" i="5" s="1"/>
  <c r="AO82" i="8"/>
  <c r="AM9" i="5"/>
  <c r="AO107" i="8"/>
  <c r="AO108" i="8" s="1"/>
  <c r="AO109" i="8" s="1"/>
  <c r="AO106" i="8"/>
  <c r="AM9" i="6"/>
  <c r="AO124" i="8"/>
  <c r="AM6" i="4"/>
  <c r="AJ66" i="12"/>
  <c r="AX52" i="12"/>
  <c r="AM113" i="8"/>
  <c r="AM86" i="2"/>
  <c r="BC107" i="8"/>
  <c r="BC106" i="8"/>
  <c r="BC108" i="8" s="1"/>
  <c r="BC109" i="8" s="1"/>
  <c r="I114" i="12"/>
  <c r="H147" i="12"/>
  <c r="H40" i="12" s="1"/>
  <c r="H42" i="12" s="1"/>
  <c r="AL30" i="4"/>
  <c r="BA30" i="4" s="1"/>
  <c r="AL36" i="4"/>
  <c r="AL39" i="4" s="1"/>
  <c r="BA39" i="4" s="1"/>
  <c r="BA6" i="4"/>
  <c r="AL29" i="4"/>
  <c r="AL21" i="4"/>
  <c r="W112" i="12"/>
  <c r="BA22" i="3"/>
  <c r="AK31" i="5"/>
  <c r="BA31" i="5" s="1"/>
  <c r="BD67" i="2"/>
  <c r="BH67" i="2" s="1"/>
  <c r="AK32" i="3"/>
  <c r="AN83" i="8"/>
  <c r="AN84" i="8" s="1"/>
  <c r="X68" i="12"/>
  <c r="AN31" i="8"/>
  <c r="AN32" i="8" s="1"/>
  <c r="AL10" i="6"/>
  <c r="BC114" i="8"/>
  <c r="BC30" i="8"/>
  <c r="BC116" i="8" s="1"/>
  <c r="BC29" i="8"/>
  <c r="J70" i="12"/>
  <c r="BA35" i="3"/>
  <c r="AP52" i="8"/>
  <c r="AP53" i="8"/>
  <c r="AP79" i="8"/>
  <c r="AP80" i="8"/>
  <c r="AL31" i="6"/>
  <c r="AL32" i="6"/>
  <c r="BA32" i="6" s="1"/>
  <c r="AL40" i="6"/>
  <c r="AL43" i="6" s="1"/>
  <c r="BA6" i="6"/>
  <c r="AL25" i="6"/>
  <c r="AN127" i="8"/>
  <c r="AL10" i="4"/>
  <c r="BA10" i="4" s="1"/>
  <c r="BA28" i="3"/>
  <c r="AO123" i="8"/>
  <c r="AO127" i="8" s="1"/>
  <c r="AM6" i="3"/>
  <c r="P113" i="12"/>
  <c r="AG52" i="12"/>
  <c r="BA36" i="4"/>
  <c r="BH45" i="2"/>
  <c r="BH48" i="2" s="1"/>
  <c r="BD48" i="2"/>
  <c r="AD67" i="12"/>
  <c r="AL34" i="5"/>
  <c r="BA6" i="5"/>
  <c r="AL27" i="5"/>
  <c r="AL31" i="5" s="1"/>
  <c r="AL28" i="5"/>
  <c r="BA28" i="5" s="1"/>
  <c r="AL14" i="2"/>
  <c r="BC55" i="8"/>
  <c r="BC56" i="8" s="1"/>
  <c r="BC57" i="8" s="1"/>
  <c r="BC54" i="8"/>
  <c r="AK52" i="3"/>
  <c r="AO125" i="8"/>
  <c r="AM6" i="5"/>
  <c r="AL12" i="5"/>
  <c r="BA9" i="5"/>
  <c r="AJ54" i="4"/>
  <c r="AL15" i="2" s="1"/>
  <c r="AL13" i="3"/>
  <c r="AL52" i="3" s="1"/>
  <c r="BA9" i="3"/>
  <c r="AN117" i="8"/>
  <c r="AL12" i="6"/>
  <c r="AC111" i="12"/>
  <c r="AK33" i="4"/>
  <c r="AK54" i="4" s="1"/>
  <c r="AM15" i="2" s="1"/>
  <c r="AP27" i="8"/>
  <c r="AP28" i="8"/>
  <c r="AP104" i="8"/>
  <c r="AP105" i="8"/>
  <c r="AJ51" i="5"/>
  <c r="AL16" i="2" s="1"/>
  <c r="AR56" i="2"/>
  <c r="AS56" i="2" s="1"/>
  <c r="AT56" i="2" s="1"/>
  <c r="AU56" i="2" s="1"/>
  <c r="AV56" i="2" s="1"/>
  <c r="AW56" i="2" s="1"/>
  <c r="AX56" i="2" s="1"/>
  <c r="AY56" i="2" s="1"/>
  <c r="AZ56" i="2" s="1"/>
  <c r="BA56" i="2" s="1"/>
  <c r="BB56" i="2" s="1"/>
  <c r="BC56" i="2" s="1"/>
  <c r="AK18" i="2"/>
  <c r="AL18" i="2" l="1"/>
  <c r="AO113" i="8"/>
  <c r="AO86" i="2"/>
  <c r="AP125" i="8"/>
  <c r="AN6" i="5"/>
  <c r="H59" i="12"/>
  <c r="AO116" i="8"/>
  <c r="AM40" i="6"/>
  <c r="AM32" i="6"/>
  <c r="AM31" i="6"/>
  <c r="AM25" i="6"/>
  <c r="AK88" i="2"/>
  <c r="AK89" i="2"/>
  <c r="AK92" i="2"/>
  <c r="AL12" i="4"/>
  <c r="AP114" i="8"/>
  <c r="AP30" i="8"/>
  <c r="AP29" i="8"/>
  <c r="AP31" i="8" s="1"/>
  <c r="AP32" i="8" s="1"/>
  <c r="AN9" i="3"/>
  <c r="AN91" i="2"/>
  <c r="BA27" i="5"/>
  <c r="BA40" i="6"/>
  <c r="AH52" i="12"/>
  <c r="AL37" i="5"/>
  <c r="BA37" i="5" s="1"/>
  <c r="BA34" i="5"/>
  <c r="AN113" i="8"/>
  <c r="AN118" i="8" s="1"/>
  <c r="AN86" i="2"/>
  <c r="AP55" i="8"/>
  <c r="AP56" i="8" s="1"/>
  <c r="AP57" i="8" s="1"/>
  <c r="AP54" i="8"/>
  <c r="AN9" i="4"/>
  <c r="K70" i="12"/>
  <c r="Y68" i="12"/>
  <c r="X112" i="12"/>
  <c r="J114" i="12"/>
  <c r="AK66" i="12"/>
  <c r="AM12" i="5"/>
  <c r="BC113" i="8"/>
  <c r="BC86" i="2"/>
  <c r="AM10" i="4"/>
  <c r="AQ105" i="8"/>
  <c r="AQ104" i="8"/>
  <c r="BD89" i="8"/>
  <c r="AK51" i="5"/>
  <c r="AM16" i="2" s="1"/>
  <c r="BC16" i="2" s="1"/>
  <c r="AP126" i="8"/>
  <c r="AN6" i="6"/>
  <c r="AI52" i="12"/>
  <c r="AM14" i="2"/>
  <c r="AM18" i="2" s="1"/>
  <c r="H44" i="12"/>
  <c r="AJ89" i="2"/>
  <c r="BB89" i="2" s="1"/>
  <c r="AJ88" i="2"/>
  <c r="AJ92" i="2"/>
  <c r="BB18" i="2"/>
  <c r="AQ79" i="8"/>
  <c r="AQ80" i="8"/>
  <c r="BD62" i="8"/>
  <c r="K70" i="2"/>
  <c r="K79" i="2" s="1"/>
  <c r="K50" i="2"/>
  <c r="BH56" i="2"/>
  <c r="BG56" i="2"/>
  <c r="BF56" i="2"/>
  <c r="BD56" i="2"/>
  <c r="AP123" i="8"/>
  <c r="AN6" i="3"/>
  <c r="AD111" i="12"/>
  <c r="BA13" i="3"/>
  <c r="AM27" i="5"/>
  <c r="AM28" i="5"/>
  <c r="AM34" i="5"/>
  <c r="Q113" i="12"/>
  <c r="AL28" i="6"/>
  <c r="BA25" i="6"/>
  <c r="AL37" i="6"/>
  <c r="AL60" i="6" s="1"/>
  <c r="AN17" i="2" s="1"/>
  <c r="BC17" i="2" s="1"/>
  <c r="BA31" i="6"/>
  <c r="AP124" i="8"/>
  <c r="AN6" i="4"/>
  <c r="BC115" i="8"/>
  <c r="BC117" i="8" s="1"/>
  <c r="BC118" i="8" s="1"/>
  <c r="AL26" i="4"/>
  <c r="BA26" i="4" s="1"/>
  <c r="BA21" i="4"/>
  <c r="AM10" i="6"/>
  <c r="AO83" i="8"/>
  <c r="AO84" i="8" s="1"/>
  <c r="AP34" i="12"/>
  <c r="I102" i="12"/>
  <c r="AM12" i="4"/>
  <c r="AO115" i="8"/>
  <c r="AO117" i="8" s="1"/>
  <c r="AM10" i="3"/>
  <c r="AQ27" i="8"/>
  <c r="AQ28" i="8"/>
  <c r="BD12" i="8"/>
  <c r="AP107" i="8"/>
  <c r="AP108" i="8" s="1"/>
  <c r="AP109" i="8" s="1"/>
  <c r="AP106" i="8"/>
  <c r="AN9" i="6"/>
  <c r="AN14" i="2"/>
  <c r="AL51" i="5"/>
  <c r="AN16" i="2" s="1"/>
  <c r="AE67" i="12"/>
  <c r="AM22" i="3"/>
  <c r="AM35" i="3"/>
  <c r="AM28" i="3"/>
  <c r="AM29" i="3"/>
  <c r="BA32" i="3"/>
  <c r="AP81" i="8"/>
  <c r="AP82" i="8"/>
  <c r="AP83" i="8" s="1"/>
  <c r="AP84" i="8" s="1"/>
  <c r="AN9" i="5"/>
  <c r="BA38" i="3"/>
  <c r="BC31" i="8"/>
  <c r="BC32" i="8" s="1"/>
  <c r="BA25" i="3"/>
  <c r="AL33" i="4"/>
  <c r="BA33" i="4" s="1"/>
  <c r="BA29" i="4"/>
  <c r="AM36" i="4"/>
  <c r="AM29" i="4"/>
  <c r="AM21" i="4"/>
  <c r="AM30" i="4"/>
  <c r="AJ110" i="12"/>
  <c r="H21" i="12"/>
  <c r="H22" i="12" s="1"/>
  <c r="AM13" i="3"/>
  <c r="AQ52" i="8"/>
  <c r="AQ53" i="8"/>
  <c r="BD37" i="8"/>
  <c r="R69" i="12"/>
  <c r="BA12" i="5"/>
  <c r="AO118" i="8" l="1"/>
  <c r="AO91" i="2"/>
  <c r="AM39" i="4"/>
  <c r="BD27" i="8"/>
  <c r="BD28" i="8"/>
  <c r="BH12" i="8"/>
  <c r="BH28" i="8" s="1"/>
  <c r="R113" i="12"/>
  <c r="BD79" i="8"/>
  <c r="BD80" i="8"/>
  <c r="BH62" i="8"/>
  <c r="BH80" i="8" s="1"/>
  <c r="AM88" i="2"/>
  <c r="AM89" i="2"/>
  <c r="L70" i="12"/>
  <c r="AM43" i="6"/>
  <c r="AQ124" i="8"/>
  <c r="AO6" i="4"/>
  <c r="AM25" i="3"/>
  <c r="AN10" i="6"/>
  <c r="AQ114" i="8"/>
  <c r="AQ30" i="8"/>
  <c r="AQ29" i="8"/>
  <c r="AO9" i="3"/>
  <c r="AN36" i="4"/>
  <c r="AN39" i="4" s="1"/>
  <c r="AN29" i="4"/>
  <c r="AN33" i="4" s="1"/>
  <c r="AN21" i="4"/>
  <c r="AN26" i="4" s="1"/>
  <c r="AN30" i="4"/>
  <c r="BA28" i="6"/>
  <c r="AE111" i="12"/>
  <c r="AQ82" i="8"/>
  <c r="AQ83" i="8"/>
  <c r="AQ84" i="8" s="1"/>
  <c r="AQ81" i="8"/>
  <c r="AO9" i="5"/>
  <c r="BB88" i="2"/>
  <c r="H49" i="12"/>
  <c r="L8" i="2"/>
  <c r="AQ106" i="8"/>
  <c r="AQ108" i="8" s="1"/>
  <c r="AQ109" i="8" s="1"/>
  <c r="AQ107" i="8"/>
  <c r="AO9" i="6"/>
  <c r="K114" i="12"/>
  <c r="Z68" i="12"/>
  <c r="AN12" i="4"/>
  <c r="AL54" i="4"/>
  <c r="BA12" i="4"/>
  <c r="AM28" i="6"/>
  <c r="AN28" i="5"/>
  <c r="AN34" i="5"/>
  <c r="AN37" i="5" s="1"/>
  <c r="AN27" i="5"/>
  <c r="AN31" i="5" s="1"/>
  <c r="AL88" i="2"/>
  <c r="AL89" i="2"/>
  <c r="AL92" i="2"/>
  <c r="BA51" i="5"/>
  <c r="AK110" i="12"/>
  <c r="AN12" i="5"/>
  <c r="AN51" i="5" s="1"/>
  <c r="AP16" i="2" s="1"/>
  <c r="AM31" i="5"/>
  <c r="S69" i="12"/>
  <c r="H24" i="12"/>
  <c r="AM26" i="4"/>
  <c r="AQ123" i="8"/>
  <c r="AO6" i="3"/>
  <c r="AM37" i="5"/>
  <c r="AN35" i="3"/>
  <c r="AN38" i="3" s="1"/>
  <c r="AN28" i="3"/>
  <c r="AN32" i="3" s="1"/>
  <c r="AN29" i="3"/>
  <c r="AN22" i="3"/>
  <c r="AN25" i="3" s="1"/>
  <c r="K80" i="2"/>
  <c r="K38" i="2" s="1"/>
  <c r="AQ125" i="8"/>
  <c r="AO6" i="5"/>
  <c r="AN25" i="6"/>
  <c r="AN28" i="6" s="1"/>
  <c r="AN32" i="6"/>
  <c r="AN40" i="6"/>
  <c r="AN43" i="6" s="1"/>
  <c r="AN31" i="6"/>
  <c r="BB9" i="5"/>
  <c r="BF9" i="5" s="1"/>
  <c r="AL66" i="12"/>
  <c r="AN10" i="4"/>
  <c r="BC91" i="2"/>
  <c r="AP115" i="8"/>
  <c r="AP117" i="8" s="1"/>
  <c r="AN10" i="3"/>
  <c r="AN13" i="3" s="1"/>
  <c r="AN52" i="3" s="1"/>
  <c r="AM37" i="6"/>
  <c r="BC14" i="2"/>
  <c r="AQ55" i="8"/>
  <c r="AQ54" i="8"/>
  <c r="AO10" i="4" s="1"/>
  <c r="BB10" i="4" s="1"/>
  <c r="BF10" i="4" s="1"/>
  <c r="AO9" i="4"/>
  <c r="AM38" i="3"/>
  <c r="AN12" i="6"/>
  <c r="K51" i="2"/>
  <c r="AQ126" i="8"/>
  <c r="AO6" i="6"/>
  <c r="AM12" i="6"/>
  <c r="AM60" i="6" s="1"/>
  <c r="AO17" i="2" s="1"/>
  <c r="BA43" i="6"/>
  <c r="AM92" i="2"/>
  <c r="BD52" i="8"/>
  <c r="BD53" i="8"/>
  <c r="BH37" i="8"/>
  <c r="BH53" i="8" s="1"/>
  <c r="AM33" i="4"/>
  <c r="AN10" i="5"/>
  <c r="AM32" i="3"/>
  <c r="AM52" i="3" s="1"/>
  <c r="AF67" i="12"/>
  <c r="BA37" i="6"/>
  <c r="BA52" i="3"/>
  <c r="AP127" i="8"/>
  <c r="BB92" i="2"/>
  <c r="BD105" i="8"/>
  <c r="BD104" i="8"/>
  <c r="BH89" i="8"/>
  <c r="BH105" i="8" s="1"/>
  <c r="AM51" i="5"/>
  <c r="AO16" i="2" s="1"/>
  <c r="Y112" i="12"/>
  <c r="AP116" i="8"/>
  <c r="H60" i="12"/>
  <c r="AO14" i="2" l="1"/>
  <c r="AP118" i="8"/>
  <c r="AP91" i="2"/>
  <c r="AL52" i="12"/>
  <c r="AP14" i="2"/>
  <c r="AG67" i="12"/>
  <c r="AM66" i="12"/>
  <c r="AQ127" i="8"/>
  <c r="T69" i="12"/>
  <c r="AA68" i="12"/>
  <c r="H50" i="12"/>
  <c r="H57" i="12"/>
  <c r="BB9" i="3"/>
  <c r="BD125" i="8"/>
  <c r="BH79" i="8"/>
  <c r="BH125" i="8" s="1"/>
  <c r="BD106" i="8"/>
  <c r="BD108" i="8"/>
  <c r="BD109" i="8" s="1"/>
  <c r="BD107" i="8"/>
  <c r="BB29" i="4"/>
  <c r="BF29" i="4" s="1"/>
  <c r="BD54" i="8"/>
  <c r="BD56" i="8" s="1"/>
  <c r="BD57" i="8" s="1"/>
  <c r="BD55" i="8"/>
  <c r="AL110" i="12"/>
  <c r="BA60" i="6"/>
  <c r="AQ115" i="8"/>
  <c r="AO10" i="3"/>
  <c r="BB10" i="3" s="1"/>
  <c r="BF10" i="3" s="1"/>
  <c r="M70" i="12"/>
  <c r="BD114" i="8"/>
  <c r="BD30" i="8"/>
  <c r="BD29" i="8"/>
  <c r="BD115" i="8" s="1"/>
  <c r="BH104" i="8"/>
  <c r="BH126" i="8" s="1"/>
  <c r="BD126" i="8"/>
  <c r="BH55" i="8"/>
  <c r="BH54" i="8"/>
  <c r="BH56" i="8" s="1"/>
  <c r="BH57" i="8" s="1"/>
  <c r="AQ117" i="8"/>
  <c r="BD124" i="8"/>
  <c r="BH52" i="8"/>
  <c r="BH124" i="8" s="1"/>
  <c r="AQ56" i="8"/>
  <c r="AQ57" i="8" s="1"/>
  <c r="K42" i="2"/>
  <c r="K53" i="2" s="1"/>
  <c r="L78" i="2"/>
  <c r="I17" i="12"/>
  <c r="BA54" i="4"/>
  <c r="AY52" i="12" s="1"/>
  <c r="AN54" i="4"/>
  <c r="AP15" i="2" s="1"/>
  <c r="L114" i="12"/>
  <c r="AO10" i="6"/>
  <c r="BB10" i="6" s="1"/>
  <c r="BF10" i="6" s="1"/>
  <c r="BB12" i="4"/>
  <c r="BF12" i="4" s="1"/>
  <c r="AQ116" i="8"/>
  <c r="BH81" i="8"/>
  <c r="BH83" i="8" s="1"/>
  <c r="BH84" i="8" s="1"/>
  <c r="BH82" i="8"/>
  <c r="S113" i="12"/>
  <c r="BD123" i="8"/>
  <c r="BD127" i="8" s="1"/>
  <c r="BH27" i="8"/>
  <c r="BH123" i="8" s="1"/>
  <c r="BH127" i="8" s="1"/>
  <c r="BH113" i="8" s="1"/>
  <c r="AP113" i="8"/>
  <c r="AP86" i="2"/>
  <c r="AO34" i="5"/>
  <c r="AO27" i="5"/>
  <c r="BB6" i="5"/>
  <c r="BF6" i="5" s="1"/>
  <c r="AO28" i="5"/>
  <c r="BB28" i="5" s="1"/>
  <c r="BF28" i="5" s="1"/>
  <c r="BH114" i="8"/>
  <c r="BH30" i="8"/>
  <c r="BH29" i="8"/>
  <c r="BH115" i="8" s="1"/>
  <c r="Z112" i="12"/>
  <c r="BH108" i="8"/>
  <c r="BH109" i="8" s="1"/>
  <c r="BH107" i="8"/>
  <c r="BH106" i="8"/>
  <c r="AO40" i="6"/>
  <c r="AO43" i="6" s="1"/>
  <c r="AO31" i="6"/>
  <c r="AO25" i="6"/>
  <c r="BB6" i="6"/>
  <c r="BF6" i="6" s="1"/>
  <c r="AO32" i="6"/>
  <c r="BB32" i="6" s="1"/>
  <c r="BF32" i="6" s="1"/>
  <c r="AO12" i="4"/>
  <c r="BB9" i="4"/>
  <c r="BF9" i="4" s="1"/>
  <c r="AN37" i="6"/>
  <c r="AN60" i="6" s="1"/>
  <c r="AP17" i="2" s="1"/>
  <c r="AO28" i="3"/>
  <c r="BB28" i="3" s="1"/>
  <c r="AO29" i="3"/>
  <c r="BB29" i="3" s="1"/>
  <c r="BF29" i="3" s="1"/>
  <c r="AO22" i="3"/>
  <c r="AO25" i="3" s="1"/>
  <c r="AO35" i="3"/>
  <c r="BB6" i="3"/>
  <c r="BF6" i="3" s="1"/>
  <c r="AN15" i="2"/>
  <c r="AJ52" i="12"/>
  <c r="AO12" i="6"/>
  <c r="L87" i="2"/>
  <c r="L10" i="2"/>
  <c r="L39" i="2"/>
  <c r="L65" i="2" s="1"/>
  <c r="AO10" i="5"/>
  <c r="AO12" i="5" s="1"/>
  <c r="AF111" i="12"/>
  <c r="AM54" i="4"/>
  <c r="AO15" i="2" s="1"/>
  <c r="AQ31" i="8"/>
  <c r="AQ32" i="8" s="1"/>
  <c r="AO29" i="4"/>
  <c r="AO21" i="4"/>
  <c r="AO30" i="4"/>
  <c r="BB30" i="4" s="1"/>
  <c r="BF30" i="4" s="1"/>
  <c r="BB6" i="4"/>
  <c r="BF6" i="4" s="1"/>
  <c r="AO36" i="4"/>
  <c r="AO39" i="4" s="1"/>
  <c r="BB39" i="4" s="1"/>
  <c r="BF39" i="4" s="1"/>
  <c r="BD82" i="8"/>
  <c r="BD83" i="8"/>
  <c r="BD84" i="8" s="1"/>
  <c r="BD81" i="8"/>
  <c r="BB36" i="4"/>
  <c r="BF36" i="4" s="1"/>
  <c r="BB9" i="6"/>
  <c r="BB12" i="5" l="1"/>
  <c r="BB32" i="3"/>
  <c r="BF32" i="3" s="1"/>
  <c r="BF28" i="3"/>
  <c r="BB12" i="6"/>
  <c r="BF9" i="6"/>
  <c r="AO26" i="4"/>
  <c r="BB26" i="4" s="1"/>
  <c r="BF26" i="4" s="1"/>
  <c r="BF54" i="4" s="1"/>
  <c r="BB21" i="4"/>
  <c r="BF21" i="4" s="1"/>
  <c r="BB10" i="5"/>
  <c r="BF10" i="5" s="1"/>
  <c r="BH116" i="8"/>
  <c r="AO31" i="5"/>
  <c r="BB31" i="5" s="1"/>
  <c r="BF31" i="5" s="1"/>
  <c r="BB27" i="5"/>
  <c r="BF27" i="5" s="1"/>
  <c r="I18" i="12"/>
  <c r="AP17" i="12"/>
  <c r="BD116" i="8"/>
  <c r="BD117" i="8" s="1"/>
  <c r="BD118" i="8" s="1"/>
  <c r="N70" i="12"/>
  <c r="BB13" i="3"/>
  <c r="BF9" i="3"/>
  <c r="U69" i="12"/>
  <c r="AO18" i="2"/>
  <c r="BD113" i="8"/>
  <c r="BD86" i="2"/>
  <c r="M114" i="12"/>
  <c r="AM110" i="12"/>
  <c r="AO33" i="4"/>
  <c r="BB33" i="4" s="1"/>
  <c r="BF33" i="4" s="1"/>
  <c r="AG111" i="12"/>
  <c r="L11" i="2"/>
  <c r="L20" i="2"/>
  <c r="BC15" i="2"/>
  <c r="AN18" i="2"/>
  <c r="AO32" i="3"/>
  <c r="AO54" i="4"/>
  <c r="AQ15" i="2" s="1"/>
  <c r="BD15" i="2" s="1"/>
  <c r="AO28" i="6"/>
  <c r="BB25" i="6"/>
  <c r="AA112" i="12"/>
  <c r="BH117" i="8"/>
  <c r="BH118" i="8" s="1"/>
  <c r="AO37" i="5"/>
  <c r="BB37" i="5" s="1"/>
  <c r="BF37" i="5" s="1"/>
  <c r="BB34" i="5"/>
  <c r="BF34" i="5" s="1"/>
  <c r="T113" i="12"/>
  <c r="BB22" i="3"/>
  <c r="BD31" i="8"/>
  <c r="BD32" i="8" s="1"/>
  <c r="BB40" i="6"/>
  <c r="AO13" i="3"/>
  <c r="AQ113" i="8"/>
  <c r="AQ86" i="2"/>
  <c r="AH67" i="12"/>
  <c r="AK52" i="12"/>
  <c r="BB54" i="4"/>
  <c r="AQ118" i="8"/>
  <c r="AQ91" i="2"/>
  <c r="AO38" i="3"/>
  <c r="BB35" i="3"/>
  <c r="AO37" i="6"/>
  <c r="AO60" i="6" s="1"/>
  <c r="AQ17" i="2" s="1"/>
  <c r="BD17" i="2" s="1"/>
  <c r="BH17" i="2" s="1"/>
  <c r="BB31" i="6"/>
  <c r="BH31" i="8"/>
  <c r="BH32" i="8" s="1"/>
  <c r="AB68" i="12"/>
  <c r="AP18" i="2"/>
  <c r="AP92" i="2" s="1"/>
  <c r="BB28" i="6" l="1"/>
  <c r="BF28" i="6" s="1"/>
  <c r="BF25" i="6"/>
  <c r="BF12" i="6"/>
  <c r="BF60" i="6" s="1"/>
  <c r="BB37" i="6"/>
  <c r="BF37" i="6" s="1"/>
  <c r="BF31" i="6"/>
  <c r="AI67" i="12"/>
  <c r="BB43" i="6"/>
  <c r="BF43" i="6" s="1"/>
  <c r="BF40" i="6"/>
  <c r="BH15" i="2"/>
  <c r="N114" i="12"/>
  <c r="AO88" i="2"/>
  <c r="AO89" i="2"/>
  <c r="AO92" i="2"/>
  <c r="BF13" i="3"/>
  <c r="AO52" i="3"/>
  <c r="BB25" i="3"/>
  <c r="BF25" i="3" s="1"/>
  <c r="BF22" i="3"/>
  <c r="AN89" i="2"/>
  <c r="BC89" i="2" s="1"/>
  <c r="AN88" i="2"/>
  <c r="BC88" i="2" s="1"/>
  <c r="BC18" i="2"/>
  <c r="AN92" i="2"/>
  <c r="AC68" i="12"/>
  <c r="U113" i="12"/>
  <c r="AH111" i="12"/>
  <c r="BH86" i="2"/>
  <c r="I37" i="12"/>
  <c r="I27" i="12"/>
  <c r="AP18" i="12"/>
  <c r="BB51" i="5"/>
  <c r="BF12" i="5"/>
  <c r="BF51" i="5" s="1"/>
  <c r="AP88" i="2"/>
  <c r="AP89" i="2"/>
  <c r="BB38" i="3"/>
  <c r="BF38" i="3" s="1"/>
  <c r="BF35" i="3"/>
  <c r="BD91" i="2"/>
  <c r="AB112" i="12"/>
  <c r="L24" i="2"/>
  <c r="L21" i="2"/>
  <c r="V69" i="12"/>
  <c r="O70" i="12"/>
  <c r="AO51" i="5"/>
  <c r="AQ16" i="2" s="1"/>
  <c r="BD16" i="2" s="1"/>
  <c r="BH16" i="2" s="1"/>
  <c r="AC112" i="12" l="1"/>
  <c r="P70" i="12"/>
  <c r="I71" i="12"/>
  <c r="AP27" i="12"/>
  <c r="I54" i="12"/>
  <c r="AJ67" i="12"/>
  <c r="BB60" i="6"/>
  <c r="AI111" i="12"/>
  <c r="AD68" i="12"/>
  <c r="L28" i="2"/>
  <c r="L25" i="2"/>
  <c r="I39" i="12"/>
  <c r="AP37" i="12"/>
  <c r="V113" i="12"/>
  <c r="BC92" i="2"/>
  <c r="BB52" i="3"/>
  <c r="BH91" i="2"/>
  <c r="AP15" i="12"/>
  <c r="O114" i="12"/>
  <c r="W69" i="12"/>
  <c r="AM52" i="12"/>
  <c r="AQ14" i="2"/>
  <c r="AP36" i="12" l="1"/>
  <c r="L30" i="2"/>
  <c r="L31" i="2"/>
  <c r="Q70" i="12"/>
  <c r="AQ18" i="2"/>
  <c r="BD14" i="2"/>
  <c r="BH14" i="2" s="1"/>
  <c r="I115" i="12"/>
  <c r="AP39" i="12"/>
  <c r="AP26" i="12"/>
  <c r="AP33" i="12"/>
  <c r="X69" i="12"/>
  <c r="AE68" i="12"/>
  <c r="J71" i="12"/>
  <c r="K71" i="12" s="1"/>
  <c r="L71" i="12" s="1"/>
  <c r="M71" i="12" s="1"/>
  <c r="N71" i="12" s="1"/>
  <c r="O71" i="12" s="1"/>
  <c r="P71" i="12" s="1"/>
  <c r="Q71" i="12" s="1"/>
  <c r="R71" i="12" s="1"/>
  <c r="S71" i="12" s="1"/>
  <c r="T71" i="12" s="1"/>
  <c r="U71" i="12" s="1"/>
  <c r="V71" i="12" s="1"/>
  <c r="W71" i="12" s="1"/>
  <c r="X71" i="12" s="1"/>
  <c r="Y71" i="12" s="1"/>
  <c r="Z71" i="12" s="1"/>
  <c r="AA71" i="12" s="1"/>
  <c r="AB71" i="12" s="1"/>
  <c r="AC71" i="12" s="1"/>
  <c r="AD71" i="12" s="1"/>
  <c r="AE71" i="12" s="1"/>
  <c r="AF71" i="12" s="1"/>
  <c r="AG71" i="12" s="1"/>
  <c r="AH71" i="12" s="1"/>
  <c r="AI71" i="12" s="1"/>
  <c r="AJ71" i="12" s="1"/>
  <c r="AK71" i="12" s="1"/>
  <c r="AL71" i="12" s="1"/>
  <c r="AM71" i="12" s="1"/>
  <c r="I103" i="12"/>
  <c r="I30" i="12" s="1"/>
  <c r="AD112" i="12"/>
  <c r="P114" i="12"/>
  <c r="AJ111" i="12"/>
  <c r="AZ52" i="12"/>
  <c r="BF52" i="3"/>
  <c r="BD52" i="12" s="1"/>
  <c r="W113" i="12"/>
  <c r="AK67" i="12"/>
  <c r="X113" i="12" l="1"/>
  <c r="AK111" i="12"/>
  <c r="AE112" i="12"/>
  <c r="AF68" i="12"/>
  <c r="AP54" i="12"/>
  <c r="J115" i="12"/>
  <c r="K115" i="12" s="1"/>
  <c r="L115" i="12" s="1"/>
  <c r="M115" i="12" s="1"/>
  <c r="N115" i="12" s="1"/>
  <c r="O115" i="12" s="1"/>
  <c r="P115" i="12" s="1"/>
  <c r="Q115" i="12" s="1"/>
  <c r="R115" i="12" s="1"/>
  <c r="S115" i="12" s="1"/>
  <c r="T115" i="12" s="1"/>
  <c r="U115" i="12" s="1"/>
  <c r="V115" i="12" s="1"/>
  <c r="W115" i="12" s="1"/>
  <c r="X115" i="12" s="1"/>
  <c r="Y115" i="12" s="1"/>
  <c r="Z115" i="12" s="1"/>
  <c r="AA115" i="12" s="1"/>
  <c r="AB115" i="12" s="1"/>
  <c r="AC115" i="12" s="1"/>
  <c r="AD115" i="12" s="1"/>
  <c r="AE115" i="12" s="1"/>
  <c r="AF115" i="12" s="1"/>
  <c r="AG115" i="12" s="1"/>
  <c r="AH115" i="12" s="1"/>
  <c r="AI115" i="12" s="1"/>
  <c r="AJ115" i="12" s="1"/>
  <c r="AK115" i="12" s="1"/>
  <c r="AL115" i="12" s="1"/>
  <c r="AM115" i="12" s="1"/>
  <c r="I147" i="12"/>
  <c r="I40" i="12" s="1"/>
  <c r="AQ88" i="2"/>
  <c r="BD88" i="2" s="1"/>
  <c r="BH88" i="2" s="1"/>
  <c r="AQ89" i="2"/>
  <c r="BD89" i="2" s="1"/>
  <c r="BH89" i="2" s="1"/>
  <c r="BD18" i="2"/>
  <c r="AQ92" i="2"/>
  <c r="J34" i="12"/>
  <c r="AP30" i="12"/>
  <c r="I31" i="12"/>
  <c r="I21" i="12"/>
  <c r="R70" i="12"/>
  <c r="L62" i="2"/>
  <c r="L32" i="2"/>
  <c r="AL67" i="12"/>
  <c r="Q114" i="12"/>
  <c r="Y69" i="12"/>
  <c r="AM67" i="12" l="1"/>
  <c r="AG68" i="12"/>
  <c r="AL111" i="12"/>
  <c r="L70" i="2"/>
  <c r="L79" i="2" s="1"/>
  <c r="L50" i="2"/>
  <c r="Z69" i="12"/>
  <c r="S70" i="12"/>
  <c r="J102" i="12"/>
  <c r="BD92" i="2"/>
  <c r="BH18" i="2"/>
  <c r="BH92" i="2" s="1"/>
  <c r="AP40" i="12"/>
  <c r="I42" i="12"/>
  <c r="R114" i="12"/>
  <c r="I59" i="12"/>
  <c r="AP31" i="12"/>
  <c r="AP21" i="12"/>
  <c r="I22" i="12"/>
  <c r="AF112" i="12"/>
  <c r="Y113" i="12"/>
  <c r="T70" i="12" l="1"/>
  <c r="Z113" i="12"/>
  <c r="S114" i="12"/>
  <c r="L80" i="2"/>
  <c r="L38" i="2" s="1"/>
  <c r="AH68" i="12"/>
  <c r="I24" i="12"/>
  <c r="AP22" i="12"/>
  <c r="AP29" i="12"/>
  <c r="I44" i="12"/>
  <c r="AP42" i="12"/>
  <c r="AA69" i="12"/>
  <c r="AG112" i="12"/>
  <c r="I60" i="12"/>
  <c r="AP59" i="12"/>
  <c r="L51" i="2"/>
  <c r="AM111" i="12"/>
  <c r="AH112" i="12" l="1"/>
  <c r="I49" i="12"/>
  <c r="M8" i="2"/>
  <c r="AP44" i="12"/>
  <c r="J17" i="12"/>
  <c r="AP24" i="12"/>
  <c r="AA113" i="12"/>
  <c r="M78" i="2"/>
  <c r="L42" i="2"/>
  <c r="L53" i="2" s="1"/>
  <c r="AP60" i="12"/>
  <c r="AP41" i="12"/>
  <c r="AB69" i="12"/>
  <c r="AI68" i="12"/>
  <c r="T114" i="12"/>
  <c r="U70" i="12"/>
  <c r="I50" i="12" l="1"/>
  <c r="I57" i="12"/>
  <c r="AP49" i="12"/>
  <c r="U114" i="12"/>
  <c r="AC69" i="12"/>
  <c r="J18" i="12"/>
  <c r="AI112" i="12"/>
  <c r="V70" i="12"/>
  <c r="AJ68" i="12"/>
  <c r="AB113" i="12"/>
  <c r="M87" i="2"/>
  <c r="AT87" i="2" s="1"/>
  <c r="M10" i="2"/>
  <c r="M39" i="2"/>
  <c r="AT8" i="2"/>
  <c r="AP50" i="12" l="1"/>
  <c r="AP57" i="12"/>
  <c r="AT39" i="2"/>
  <c r="M65" i="2"/>
  <c r="AT65" i="2" s="1"/>
  <c r="AC113" i="12"/>
  <c r="W70" i="12"/>
  <c r="J27" i="12"/>
  <c r="J37" i="12"/>
  <c r="AD69" i="12"/>
  <c r="M20" i="2"/>
  <c r="M11" i="2"/>
  <c r="AT10" i="2"/>
  <c r="AK68" i="12"/>
  <c r="AJ112" i="12"/>
  <c r="V114" i="12"/>
  <c r="J39" i="12" l="1"/>
  <c r="W114" i="12"/>
  <c r="AL68" i="12"/>
  <c r="X70" i="12"/>
  <c r="AT11" i="2"/>
  <c r="J72" i="12"/>
  <c r="J54" i="12"/>
  <c r="AD113" i="12"/>
  <c r="M24" i="2"/>
  <c r="M21" i="2"/>
  <c r="AT20" i="2"/>
  <c r="AK112" i="12"/>
  <c r="AE69" i="12"/>
  <c r="AL112" i="12" l="1"/>
  <c r="K72" i="12"/>
  <c r="L72" i="12" s="1"/>
  <c r="M72" i="12" s="1"/>
  <c r="N72" i="12" s="1"/>
  <c r="O72" i="12" s="1"/>
  <c r="P72" i="12" s="1"/>
  <c r="Q72" i="12" s="1"/>
  <c r="R72" i="12" s="1"/>
  <c r="S72" i="12" s="1"/>
  <c r="T72" i="12" s="1"/>
  <c r="U72" i="12" s="1"/>
  <c r="V72" i="12" s="1"/>
  <c r="W72" i="12" s="1"/>
  <c r="X72" i="12" s="1"/>
  <c r="Y72" i="12" s="1"/>
  <c r="Z72" i="12" s="1"/>
  <c r="AA72" i="12" s="1"/>
  <c r="AB72" i="12" s="1"/>
  <c r="AC72" i="12" s="1"/>
  <c r="AD72" i="12" s="1"/>
  <c r="AE72" i="12" s="1"/>
  <c r="AF72" i="12" s="1"/>
  <c r="AG72" i="12" s="1"/>
  <c r="AH72" i="12" s="1"/>
  <c r="AI72" i="12" s="1"/>
  <c r="AJ72" i="12" s="1"/>
  <c r="AK72" i="12" s="1"/>
  <c r="AL72" i="12" s="1"/>
  <c r="AM72" i="12" s="1"/>
  <c r="J103" i="12"/>
  <c r="J30" i="12" s="1"/>
  <c r="Y70" i="12"/>
  <c r="X114" i="12"/>
  <c r="AT21" i="2"/>
  <c r="AE113" i="12"/>
  <c r="M25" i="2"/>
  <c r="M28" i="2"/>
  <c r="AT24" i="2"/>
  <c r="AF69" i="12"/>
  <c r="AM68" i="12"/>
  <c r="J116" i="12"/>
  <c r="AT25" i="2" l="1"/>
  <c r="AF113" i="12"/>
  <c r="Y114" i="12"/>
  <c r="K116" i="12"/>
  <c r="L116" i="12" s="1"/>
  <c r="M116" i="12" s="1"/>
  <c r="N116" i="12" s="1"/>
  <c r="O116" i="12" s="1"/>
  <c r="P116" i="12" s="1"/>
  <c r="Q116" i="12" s="1"/>
  <c r="R116" i="12" s="1"/>
  <c r="S116" i="12" s="1"/>
  <c r="T116" i="12" s="1"/>
  <c r="U116" i="12" s="1"/>
  <c r="V116" i="12" s="1"/>
  <c r="W116" i="12" s="1"/>
  <c r="X116" i="12" s="1"/>
  <c r="Y116" i="12" s="1"/>
  <c r="Z116" i="12" s="1"/>
  <c r="AA116" i="12" s="1"/>
  <c r="AB116" i="12" s="1"/>
  <c r="AC116" i="12" s="1"/>
  <c r="AD116" i="12" s="1"/>
  <c r="AE116" i="12" s="1"/>
  <c r="AF116" i="12" s="1"/>
  <c r="AG116" i="12" s="1"/>
  <c r="AH116" i="12" s="1"/>
  <c r="AI116" i="12" s="1"/>
  <c r="AJ116" i="12" s="1"/>
  <c r="AK116" i="12" s="1"/>
  <c r="AL116" i="12" s="1"/>
  <c r="AM116" i="12" s="1"/>
  <c r="J147" i="12"/>
  <c r="J40" i="12" s="1"/>
  <c r="J42" i="12" s="1"/>
  <c r="AG69" i="12"/>
  <c r="J31" i="12"/>
  <c r="K34" i="12"/>
  <c r="M30" i="2"/>
  <c r="AT30" i="2" s="1"/>
  <c r="M31" i="2"/>
  <c r="AT28" i="2"/>
  <c r="Z70" i="12"/>
  <c r="AM112" i="12"/>
  <c r="J59" i="12" l="1"/>
  <c r="AG113" i="12"/>
  <c r="M62" i="2"/>
  <c r="M32" i="2"/>
  <c r="AT31" i="2"/>
  <c r="J21" i="12"/>
  <c r="J22" i="12" s="1"/>
  <c r="AA70" i="12"/>
  <c r="J44" i="12"/>
  <c r="K102" i="12"/>
  <c r="AH69" i="12"/>
  <c r="Z114" i="12"/>
  <c r="AA114" i="12" l="1"/>
  <c r="AB70" i="12"/>
  <c r="M70" i="2"/>
  <c r="M79" i="2" s="1"/>
  <c r="AT62" i="2"/>
  <c r="M50" i="2"/>
  <c r="J60" i="12"/>
  <c r="J49" i="12"/>
  <c r="N8" i="2"/>
  <c r="J24" i="12"/>
  <c r="AI69" i="12"/>
  <c r="AT32" i="2"/>
  <c r="AH113" i="12"/>
  <c r="AI113" i="12" l="1"/>
  <c r="N87" i="2"/>
  <c r="N10" i="2"/>
  <c r="N39" i="2"/>
  <c r="N65" i="2" s="1"/>
  <c r="AJ69" i="12"/>
  <c r="AT50" i="2"/>
  <c r="AT51" i="2" s="1"/>
  <c r="M51" i="2"/>
  <c r="AC70" i="12"/>
  <c r="J50" i="12"/>
  <c r="J57" i="12"/>
  <c r="AT70" i="2"/>
  <c r="AT73" i="2" s="1"/>
  <c r="AT76" i="2" s="1"/>
  <c r="K17" i="12"/>
  <c r="AT79" i="2"/>
  <c r="M80" i="2"/>
  <c r="M38" i="2" s="1"/>
  <c r="AB114" i="12"/>
  <c r="AD70" i="12" l="1"/>
  <c r="AC114" i="12"/>
  <c r="AK69" i="12"/>
  <c r="K18" i="12"/>
  <c r="N78" i="2"/>
  <c r="M42" i="2"/>
  <c r="M53" i="2" s="1"/>
  <c r="AT38" i="2"/>
  <c r="AT42" i="2" s="1"/>
  <c r="AT53" i="2"/>
  <c r="N20" i="2"/>
  <c r="N11" i="2"/>
  <c r="AT80" i="2"/>
  <c r="AU78" i="2" s="1"/>
  <c r="AJ113" i="12"/>
  <c r="AD114" i="12" l="1"/>
  <c r="N21" i="2"/>
  <c r="N24" i="2"/>
  <c r="AL69" i="12"/>
  <c r="AK113" i="12"/>
  <c r="K27" i="12"/>
  <c r="K37" i="12"/>
  <c r="AE70" i="12"/>
  <c r="K73" i="12" l="1"/>
  <c r="K54" i="12"/>
  <c r="AF70" i="12"/>
  <c r="N25" i="2"/>
  <c r="N28" i="2"/>
  <c r="AM69" i="12"/>
  <c r="AL113" i="12"/>
  <c r="AE114" i="12"/>
  <c r="K39" i="12"/>
  <c r="AG70" i="12" l="1"/>
  <c r="K117" i="12"/>
  <c r="AM113" i="12"/>
  <c r="N30" i="2"/>
  <c r="N31" i="2" s="1"/>
  <c r="AF114" i="12"/>
  <c r="L73" i="12"/>
  <c r="M73" i="12" s="1"/>
  <c r="N73" i="12" s="1"/>
  <c r="O73" i="12" s="1"/>
  <c r="P73" i="12" s="1"/>
  <c r="Q73" i="12" s="1"/>
  <c r="R73" i="12" s="1"/>
  <c r="S73" i="12" s="1"/>
  <c r="T73" i="12" s="1"/>
  <c r="U73" i="12" s="1"/>
  <c r="V73" i="12" s="1"/>
  <c r="W73" i="12" s="1"/>
  <c r="X73" i="12" s="1"/>
  <c r="Y73" i="12" s="1"/>
  <c r="Z73" i="12" s="1"/>
  <c r="AA73" i="12" s="1"/>
  <c r="AB73" i="12" s="1"/>
  <c r="AC73" i="12" s="1"/>
  <c r="AD73" i="12" s="1"/>
  <c r="AE73" i="12" s="1"/>
  <c r="AF73" i="12" s="1"/>
  <c r="AG73" i="12" s="1"/>
  <c r="AH73" i="12" s="1"/>
  <c r="AI73" i="12" s="1"/>
  <c r="AJ73" i="12" s="1"/>
  <c r="AK73" i="12" s="1"/>
  <c r="AL73" i="12" s="1"/>
  <c r="AM73" i="12" s="1"/>
  <c r="K103" i="12"/>
  <c r="K30" i="12" s="1"/>
  <c r="N62" i="2" l="1"/>
  <c r="N32" i="2"/>
  <c r="L117" i="12"/>
  <c r="M117" i="12" s="1"/>
  <c r="N117" i="12" s="1"/>
  <c r="O117" i="12" s="1"/>
  <c r="P117" i="12" s="1"/>
  <c r="Q117" i="12" s="1"/>
  <c r="R117" i="12" s="1"/>
  <c r="S117" i="12" s="1"/>
  <c r="T117" i="12" s="1"/>
  <c r="U117" i="12" s="1"/>
  <c r="V117" i="12" s="1"/>
  <c r="W117" i="12" s="1"/>
  <c r="X117" i="12" s="1"/>
  <c r="Y117" i="12" s="1"/>
  <c r="Z117" i="12" s="1"/>
  <c r="AA117" i="12" s="1"/>
  <c r="AB117" i="12" s="1"/>
  <c r="AC117" i="12" s="1"/>
  <c r="AD117" i="12" s="1"/>
  <c r="AE117" i="12" s="1"/>
  <c r="AF117" i="12" s="1"/>
  <c r="AG117" i="12" s="1"/>
  <c r="AH117" i="12" s="1"/>
  <c r="AI117" i="12" s="1"/>
  <c r="AJ117" i="12" s="1"/>
  <c r="AK117" i="12" s="1"/>
  <c r="AL117" i="12" s="1"/>
  <c r="AM117" i="12" s="1"/>
  <c r="K147" i="12"/>
  <c r="K40" i="12" s="1"/>
  <c r="K42" i="12" s="1"/>
  <c r="AG114" i="12"/>
  <c r="K31" i="12"/>
  <c r="K21" i="12"/>
  <c r="K22" i="12" s="1"/>
  <c r="L34" i="12"/>
  <c r="AH70" i="12"/>
  <c r="AI70" i="12" l="1"/>
  <c r="L102" i="12"/>
  <c r="AQ34" i="12"/>
  <c r="AH114" i="12"/>
  <c r="N70" i="2"/>
  <c r="N79" i="2" s="1"/>
  <c r="N50" i="2"/>
  <c r="K59" i="12"/>
  <c r="K24" i="12"/>
  <c r="K44" i="12"/>
  <c r="K60" i="12" l="1"/>
  <c r="N51" i="2"/>
  <c r="AI114" i="12"/>
  <c r="K49" i="12"/>
  <c r="O8" i="2"/>
  <c r="L17" i="12"/>
  <c r="N80" i="2"/>
  <c r="N38" i="2" s="1"/>
  <c r="AJ70" i="12"/>
  <c r="K50" i="12" l="1"/>
  <c r="K57" i="12"/>
  <c r="L18" i="12"/>
  <c r="AQ17" i="12"/>
  <c r="N42" i="2"/>
  <c r="O78" i="2"/>
  <c r="N53" i="2"/>
  <c r="AK70" i="12"/>
  <c r="O10" i="2"/>
  <c r="O87" i="2"/>
  <c r="O39" i="2"/>
  <c r="O65" i="2" s="1"/>
  <c r="AJ114" i="12"/>
  <c r="AK114" i="12" l="1"/>
  <c r="O11" i="2"/>
  <c r="O20" i="2"/>
  <c r="L27" i="12"/>
  <c r="L37" i="12"/>
  <c r="AQ18" i="12"/>
  <c r="AL70" i="12"/>
  <c r="AM70" i="12" l="1"/>
  <c r="AQ15" i="12"/>
  <c r="AL114" i="12"/>
  <c r="L74" i="12"/>
  <c r="AQ27" i="12"/>
  <c r="L54" i="12"/>
  <c r="L39" i="12"/>
  <c r="AQ37" i="12"/>
  <c r="O21" i="2"/>
  <c r="O24" i="2"/>
  <c r="AQ26" i="12" l="1"/>
  <c r="AQ33" i="12"/>
  <c r="AQ36" i="12"/>
  <c r="M74" i="12"/>
  <c r="N74" i="12" s="1"/>
  <c r="O74" i="12" s="1"/>
  <c r="P74" i="12" s="1"/>
  <c r="Q74" i="12" s="1"/>
  <c r="R74" i="12" s="1"/>
  <c r="S74" i="12" s="1"/>
  <c r="T74" i="12" s="1"/>
  <c r="U74" i="12" s="1"/>
  <c r="V74" i="12" s="1"/>
  <c r="W74" i="12" s="1"/>
  <c r="X74" i="12" s="1"/>
  <c r="Y74" i="12" s="1"/>
  <c r="Z74" i="12" s="1"/>
  <c r="AA74" i="12" s="1"/>
  <c r="AB74" i="12" s="1"/>
  <c r="AC74" i="12" s="1"/>
  <c r="AD74" i="12" s="1"/>
  <c r="AE74" i="12" s="1"/>
  <c r="AF74" i="12" s="1"/>
  <c r="AG74" i="12" s="1"/>
  <c r="AH74" i="12" s="1"/>
  <c r="AI74" i="12" s="1"/>
  <c r="AJ74" i="12" s="1"/>
  <c r="AK74" i="12" s="1"/>
  <c r="AL74" i="12" s="1"/>
  <c r="AM74" i="12" s="1"/>
  <c r="L103" i="12"/>
  <c r="L30" i="12" s="1"/>
  <c r="L118" i="12"/>
  <c r="AQ39" i="12"/>
  <c r="O28" i="2"/>
  <c r="O25" i="2"/>
  <c r="AM114" i="12"/>
  <c r="M118" i="12" l="1"/>
  <c r="N118" i="12" s="1"/>
  <c r="O118" i="12" s="1"/>
  <c r="P118" i="12" s="1"/>
  <c r="Q118" i="12" s="1"/>
  <c r="R118" i="12" s="1"/>
  <c r="S118" i="12" s="1"/>
  <c r="T118" i="12" s="1"/>
  <c r="U118" i="12" s="1"/>
  <c r="V118" i="12" s="1"/>
  <c r="W118" i="12" s="1"/>
  <c r="X118" i="12" s="1"/>
  <c r="Y118" i="12" s="1"/>
  <c r="Z118" i="12" s="1"/>
  <c r="AA118" i="12" s="1"/>
  <c r="AB118" i="12" s="1"/>
  <c r="AC118" i="12" s="1"/>
  <c r="AD118" i="12" s="1"/>
  <c r="AE118" i="12" s="1"/>
  <c r="AF118" i="12" s="1"/>
  <c r="AG118" i="12" s="1"/>
  <c r="AH118" i="12" s="1"/>
  <c r="AI118" i="12" s="1"/>
  <c r="AJ118" i="12" s="1"/>
  <c r="AK118" i="12" s="1"/>
  <c r="AL118" i="12" s="1"/>
  <c r="AM118" i="12" s="1"/>
  <c r="L147" i="12"/>
  <c r="L40" i="12" s="1"/>
  <c r="AQ30" i="12"/>
  <c r="L31" i="12"/>
  <c r="L21" i="12"/>
  <c r="M34" i="12"/>
  <c r="O30" i="2"/>
  <c r="O31" i="2"/>
  <c r="AQ54" i="12"/>
  <c r="L59" i="12" l="1"/>
  <c r="AQ31" i="12"/>
  <c r="O62" i="2"/>
  <c r="O32" i="2"/>
  <c r="M102" i="12"/>
  <c r="L42" i="12"/>
  <c r="AQ40" i="12"/>
  <c r="L22" i="12"/>
  <c r="AQ21" i="12"/>
  <c r="O70" i="2" l="1"/>
  <c r="O79" i="2" s="1"/>
  <c r="O50" i="2"/>
  <c r="L44" i="12"/>
  <c r="AQ42" i="12"/>
  <c r="AQ29" i="12"/>
  <c r="L24" i="12"/>
  <c r="AQ22" i="12"/>
  <c r="L60" i="12"/>
  <c r="AQ59" i="12"/>
  <c r="M17" i="12" l="1"/>
  <c r="AQ24" i="12"/>
  <c r="O51" i="2"/>
  <c r="AQ60" i="12"/>
  <c r="L49" i="12"/>
  <c r="P8" i="2"/>
  <c r="AQ44" i="12"/>
  <c r="AQ41" i="12"/>
  <c r="O80" i="2"/>
  <c r="O38" i="2" s="1"/>
  <c r="P87" i="2" l="1"/>
  <c r="AU87" i="2" s="1"/>
  <c r="P10" i="2"/>
  <c r="P39" i="2"/>
  <c r="AU8" i="2"/>
  <c r="O53" i="2"/>
  <c r="O42" i="2"/>
  <c r="P78" i="2"/>
  <c r="L50" i="12"/>
  <c r="L57" i="12"/>
  <c r="AQ49" i="12"/>
  <c r="M18" i="12"/>
  <c r="P65" i="2" l="1"/>
  <c r="AU65" i="2" s="1"/>
  <c r="AU39" i="2"/>
  <c r="M27" i="12"/>
  <c r="M37" i="12"/>
  <c r="AQ50" i="12"/>
  <c r="AQ57" i="12"/>
  <c r="P11" i="2"/>
  <c r="P20" i="2"/>
  <c r="AU10" i="2"/>
  <c r="M39" i="12" l="1"/>
  <c r="M75" i="12"/>
  <c r="M54" i="12"/>
  <c r="P24" i="2"/>
  <c r="P21" i="2"/>
  <c r="AU20" i="2"/>
  <c r="AU11" i="2"/>
  <c r="P28" i="2" l="1"/>
  <c r="P25" i="2"/>
  <c r="AU24" i="2"/>
  <c r="N75" i="12"/>
  <c r="O75" i="12" s="1"/>
  <c r="P75" i="12" s="1"/>
  <c r="Q75" i="12" s="1"/>
  <c r="R75" i="12" s="1"/>
  <c r="S75" i="12" s="1"/>
  <c r="T75" i="12" s="1"/>
  <c r="U75" i="12" s="1"/>
  <c r="V75" i="12" s="1"/>
  <c r="W75" i="12" s="1"/>
  <c r="X75" i="12" s="1"/>
  <c r="Y75" i="12" s="1"/>
  <c r="Z75" i="12" s="1"/>
  <c r="AA75" i="12" s="1"/>
  <c r="AB75" i="12" s="1"/>
  <c r="AC75" i="12" s="1"/>
  <c r="AD75" i="12" s="1"/>
  <c r="AE75" i="12" s="1"/>
  <c r="AF75" i="12" s="1"/>
  <c r="AG75" i="12" s="1"/>
  <c r="AH75" i="12" s="1"/>
  <c r="AI75" i="12" s="1"/>
  <c r="AJ75" i="12" s="1"/>
  <c r="AK75" i="12" s="1"/>
  <c r="AL75" i="12" s="1"/>
  <c r="AM75" i="12" s="1"/>
  <c r="M103" i="12"/>
  <c r="M30" i="12" s="1"/>
  <c r="AU21" i="2"/>
  <c r="M119" i="12"/>
  <c r="N119" i="12" l="1"/>
  <c r="O119" i="12" s="1"/>
  <c r="P119" i="12" s="1"/>
  <c r="Q119" i="12" s="1"/>
  <c r="R119" i="12" s="1"/>
  <c r="S119" i="12" s="1"/>
  <c r="T119" i="12" s="1"/>
  <c r="U119" i="12" s="1"/>
  <c r="V119" i="12" s="1"/>
  <c r="W119" i="12" s="1"/>
  <c r="X119" i="12" s="1"/>
  <c r="Y119" i="12" s="1"/>
  <c r="Z119" i="12" s="1"/>
  <c r="AA119" i="12" s="1"/>
  <c r="AB119" i="12" s="1"/>
  <c r="AC119" i="12" s="1"/>
  <c r="AD119" i="12" s="1"/>
  <c r="AE119" i="12" s="1"/>
  <c r="AF119" i="12" s="1"/>
  <c r="AG119" i="12" s="1"/>
  <c r="AH119" i="12" s="1"/>
  <c r="AI119" i="12" s="1"/>
  <c r="AJ119" i="12" s="1"/>
  <c r="AK119" i="12" s="1"/>
  <c r="AL119" i="12" s="1"/>
  <c r="AM119" i="12" s="1"/>
  <c r="M147" i="12"/>
  <c r="M40" i="12" s="1"/>
  <c r="M42" i="12" s="1"/>
  <c r="AU25" i="2"/>
  <c r="N34" i="12"/>
  <c r="M31" i="12"/>
  <c r="M21" i="12"/>
  <c r="M22" i="12" s="1"/>
  <c r="P30" i="2"/>
  <c r="AU30" i="2" s="1"/>
  <c r="AU28" i="2"/>
  <c r="M24" i="12" l="1"/>
  <c r="M59" i="12"/>
  <c r="M44" i="12"/>
  <c r="P31" i="2"/>
  <c r="N102" i="12"/>
  <c r="M49" i="12" l="1"/>
  <c r="Q8" i="2"/>
  <c r="P62" i="2"/>
  <c r="P32" i="2"/>
  <c r="AU31" i="2"/>
  <c r="M60" i="12"/>
  <c r="N17" i="12"/>
  <c r="AU32" i="2" l="1"/>
  <c r="N18" i="12"/>
  <c r="Q87" i="2"/>
  <c r="Q10" i="2"/>
  <c r="Q39" i="2"/>
  <c r="Q65" i="2" s="1"/>
  <c r="P70" i="2"/>
  <c r="P79" i="2" s="1"/>
  <c r="AU62" i="2"/>
  <c r="P50" i="2"/>
  <c r="M50" i="12"/>
  <c r="M57" i="12"/>
  <c r="AU50" i="2" l="1"/>
  <c r="AU51" i="2" s="1"/>
  <c r="P51" i="2"/>
  <c r="N27" i="12"/>
  <c r="N37" i="12"/>
  <c r="AU70" i="2"/>
  <c r="AU73" i="2" s="1"/>
  <c r="AU76" i="2" s="1"/>
  <c r="Q20" i="2"/>
  <c r="Q11" i="2"/>
  <c r="AU79" i="2"/>
  <c r="P80" i="2"/>
  <c r="P38" i="2" s="1"/>
  <c r="Q24" i="2" l="1"/>
  <c r="Q21" i="2"/>
  <c r="P53" i="2"/>
  <c r="Q78" i="2"/>
  <c r="AU38" i="2"/>
  <c r="AU42" i="2" s="1"/>
  <c r="P42" i="2"/>
  <c r="N39" i="12"/>
  <c r="AU53" i="2"/>
  <c r="AU80" i="2"/>
  <c r="AV78" i="2" s="1"/>
  <c r="N76" i="12"/>
  <c r="N54" i="12"/>
  <c r="N120" i="12" l="1"/>
  <c r="O76" i="12"/>
  <c r="P76" i="12" s="1"/>
  <c r="Q76" i="12" s="1"/>
  <c r="R76" i="12" s="1"/>
  <c r="S76" i="12" s="1"/>
  <c r="T76" i="12" s="1"/>
  <c r="U76" i="12" s="1"/>
  <c r="V76" i="12" s="1"/>
  <c r="W76" i="12" s="1"/>
  <c r="X76" i="12" s="1"/>
  <c r="Y76" i="12" s="1"/>
  <c r="Z76" i="12" s="1"/>
  <c r="AA76" i="12" s="1"/>
  <c r="AB76" i="12" s="1"/>
  <c r="AC76" i="12" s="1"/>
  <c r="AD76" i="12" s="1"/>
  <c r="AE76" i="12" s="1"/>
  <c r="AF76" i="12" s="1"/>
  <c r="AG76" i="12" s="1"/>
  <c r="AH76" i="12" s="1"/>
  <c r="AI76" i="12" s="1"/>
  <c r="AJ76" i="12" s="1"/>
  <c r="AK76" i="12" s="1"/>
  <c r="AL76" i="12" s="1"/>
  <c r="AM76" i="12" s="1"/>
  <c r="N103" i="12"/>
  <c r="N30" i="12" s="1"/>
  <c r="Q25" i="2"/>
  <c r="Q28" i="2"/>
  <c r="Q30" i="2" l="1"/>
  <c r="Q31" i="2"/>
  <c r="N31" i="12"/>
  <c r="O34" i="12"/>
  <c r="O120" i="12"/>
  <c r="P120" i="12" s="1"/>
  <c r="Q120" i="12" s="1"/>
  <c r="R120" i="12" s="1"/>
  <c r="S120" i="12" s="1"/>
  <c r="T120" i="12" s="1"/>
  <c r="U120" i="12" s="1"/>
  <c r="V120" i="12" s="1"/>
  <c r="W120" i="12" s="1"/>
  <c r="X120" i="12" s="1"/>
  <c r="Y120" i="12" s="1"/>
  <c r="Z120" i="12" s="1"/>
  <c r="AA120" i="12" s="1"/>
  <c r="AB120" i="12" s="1"/>
  <c r="AC120" i="12" s="1"/>
  <c r="AD120" i="12" s="1"/>
  <c r="AE120" i="12" s="1"/>
  <c r="AF120" i="12" s="1"/>
  <c r="AG120" i="12" s="1"/>
  <c r="AH120" i="12" s="1"/>
  <c r="AI120" i="12" s="1"/>
  <c r="AJ120" i="12" s="1"/>
  <c r="AK120" i="12" s="1"/>
  <c r="AL120" i="12" s="1"/>
  <c r="AM120" i="12" s="1"/>
  <c r="N147" i="12"/>
  <c r="N40" i="12" s="1"/>
  <c r="N42" i="12" s="1"/>
  <c r="N59" i="12" l="1"/>
  <c r="O102" i="12"/>
  <c r="AR34" i="12"/>
  <c r="Q62" i="2"/>
  <c r="Q32" i="2"/>
  <c r="N44" i="12"/>
  <c r="N21" i="12"/>
  <c r="N22" i="12" s="1"/>
  <c r="Q70" i="2" l="1"/>
  <c r="Q79" i="2" s="1"/>
  <c r="Q50" i="2"/>
  <c r="N49" i="12"/>
  <c r="R8" i="2"/>
  <c r="BB34" i="12"/>
  <c r="N24" i="12"/>
  <c r="N60" i="12"/>
  <c r="Q51" i="2" l="1"/>
  <c r="O17" i="12"/>
  <c r="R87" i="2"/>
  <c r="R10" i="2"/>
  <c r="R39" i="2"/>
  <c r="R65" i="2" s="1"/>
  <c r="N50" i="12"/>
  <c r="N57" i="12"/>
  <c r="Q80" i="2"/>
  <c r="Q38" i="2" s="1"/>
  <c r="R78" i="2" l="1"/>
  <c r="Q42" i="2"/>
  <c r="O18" i="12"/>
  <c r="AR17" i="12"/>
  <c r="BB17" i="12" s="1"/>
  <c r="R20" i="2"/>
  <c r="R11" i="2"/>
  <c r="Q53" i="2"/>
  <c r="O27" i="12" l="1"/>
  <c r="O37" i="12"/>
  <c r="AR18" i="12"/>
  <c r="R21" i="2"/>
  <c r="R24" i="2"/>
  <c r="AR15" i="12" l="1"/>
  <c r="BB18" i="12"/>
  <c r="BB15" i="12" s="1"/>
  <c r="O39" i="12"/>
  <c r="AR37" i="12"/>
  <c r="R25" i="2"/>
  <c r="R28" i="2"/>
  <c r="O77" i="12"/>
  <c r="AR27" i="12"/>
  <c r="O54" i="12"/>
  <c r="O121" i="12" l="1"/>
  <c r="O55" i="12"/>
  <c r="AR39" i="12"/>
  <c r="AR36" i="12"/>
  <c r="BB37" i="12"/>
  <c r="BB36" i="12" s="1"/>
  <c r="R30" i="2"/>
  <c r="P77" i="12"/>
  <c r="Q77" i="12" s="1"/>
  <c r="R77" i="12" s="1"/>
  <c r="S77" i="12" s="1"/>
  <c r="T77" i="12" s="1"/>
  <c r="U77" i="12" s="1"/>
  <c r="V77" i="12" s="1"/>
  <c r="W77" i="12" s="1"/>
  <c r="X77" i="12" s="1"/>
  <c r="Y77" i="12" s="1"/>
  <c r="Z77" i="12" s="1"/>
  <c r="AA77" i="12" s="1"/>
  <c r="AB77" i="12" s="1"/>
  <c r="AC77" i="12" s="1"/>
  <c r="AD77" i="12" s="1"/>
  <c r="AE77" i="12" s="1"/>
  <c r="AF77" i="12" s="1"/>
  <c r="AG77" i="12" s="1"/>
  <c r="AH77" i="12" s="1"/>
  <c r="AI77" i="12" s="1"/>
  <c r="AJ77" i="12" s="1"/>
  <c r="AK77" i="12" s="1"/>
  <c r="AL77" i="12" s="1"/>
  <c r="AM77" i="12" s="1"/>
  <c r="O103" i="12"/>
  <c r="O30" i="12" s="1"/>
  <c r="AR26" i="12"/>
  <c r="BB27" i="12"/>
  <c r="AR33" i="12"/>
  <c r="BB26" i="12" l="1"/>
  <c r="BB33" i="12"/>
  <c r="BB55" i="12"/>
  <c r="O31" i="12"/>
  <c r="BB30" i="12"/>
  <c r="AR30" i="12"/>
  <c r="P34" i="12"/>
  <c r="R31" i="2"/>
  <c r="AR54" i="12"/>
  <c r="AR55" i="12"/>
  <c r="BB39" i="12"/>
  <c r="P121" i="12"/>
  <c r="Q121" i="12" s="1"/>
  <c r="R121" i="12" s="1"/>
  <c r="S121" i="12" s="1"/>
  <c r="T121" i="12" s="1"/>
  <c r="U121" i="12" s="1"/>
  <c r="V121" i="12" s="1"/>
  <c r="W121" i="12" s="1"/>
  <c r="X121" i="12" s="1"/>
  <c r="Y121" i="12" s="1"/>
  <c r="Z121" i="12" s="1"/>
  <c r="AA121" i="12" s="1"/>
  <c r="AB121" i="12" s="1"/>
  <c r="AC121" i="12" s="1"/>
  <c r="AD121" i="12" s="1"/>
  <c r="AE121" i="12" s="1"/>
  <c r="AF121" i="12" s="1"/>
  <c r="AG121" i="12" s="1"/>
  <c r="AH121" i="12" s="1"/>
  <c r="AI121" i="12" s="1"/>
  <c r="AJ121" i="12" s="1"/>
  <c r="AK121" i="12" s="1"/>
  <c r="AL121" i="12" s="1"/>
  <c r="AM121" i="12" s="1"/>
  <c r="O147" i="12"/>
  <c r="O40" i="12" s="1"/>
  <c r="O42" i="12" l="1"/>
  <c r="AR40" i="12"/>
  <c r="BB40" i="12"/>
  <c r="R62" i="2"/>
  <c r="R32" i="2"/>
  <c r="O21" i="12"/>
  <c r="P102" i="12"/>
  <c r="O59" i="12"/>
  <c r="AR31" i="12"/>
  <c r="AR21" i="12" l="1"/>
  <c r="BB21" i="12"/>
  <c r="O22" i="12"/>
  <c r="R70" i="2"/>
  <c r="R79" i="2" s="1"/>
  <c r="R50" i="2"/>
  <c r="AR29" i="12"/>
  <c r="BB31" i="12"/>
  <c r="BB29" i="12" s="1"/>
  <c r="O60" i="12"/>
  <c r="AR59" i="12"/>
  <c r="O44" i="12"/>
  <c r="AR42" i="12"/>
  <c r="AR60" i="12" l="1"/>
  <c r="BB59" i="12"/>
  <c r="BB60" i="12" s="1"/>
  <c r="O24" i="12"/>
  <c r="AR22" i="12"/>
  <c r="BB22" i="12" s="1"/>
  <c r="O49" i="12"/>
  <c r="S8" i="2"/>
  <c r="AR44" i="12"/>
  <c r="BB44" i="12" s="1"/>
  <c r="R51" i="2"/>
  <c r="R80" i="2"/>
  <c r="R38" i="2" s="1"/>
  <c r="AR41" i="12"/>
  <c r="BB42" i="12"/>
  <c r="BB41" i="12" s="1"/>
  <c r="R42" i="2" l="1"/>
  <c r="S78" i="2"/>
  <c r="P17" i="12"/>
  <c r="AR24" i="12"/>
  <c r="BB24" i="12" s="1"/>
  <c r="S10" i="2"/>
  <c r="S87" i="2"/>
  <c r="S39" i="2"/>
  <c r="AV8" i="2"/>
  <c r="BF8" i="2" s="1"/>
  <c r="R53" i="2"/>
  <c r="O50" i="12"/>
  <c r="O57" i="12"/>
  <c r="AR49" i="12"/>
  <c r="S65" i="2" l="1"/>
  <c r="AV65" i="2" s="1"/>
  <c r="BF65" i="2" s="1"/>
  <c r="AV39" i="2"/>
  <c r="BF39" i="2" s="1"/>
  <c r="P18" i="12"/>
  <c r="AR50" i="12"/>
  <c r="AR57" i="12"/>
  <c r="BB49" i="12"/>
  <c r="BB50" i="12" s="1"/>
  <c r="BF87" i="2"/>
  <c r="AV87" i="2"/>
  <c r="S11" i="2"/>
  <c r="S20" i="2"/>
  <c r="AV10" i="2"/>
  <c r="S21" i="2" l="1"/>
  <c r="S24" i="2"/>
  <c r="AV20" i="2"/>
  <c r="P27" i="12"/>
  <c r="P37" i="12"/>
  <c r="AV11" i="2"/>
  <c r="BF10" i="2"/>
  <c r="BF11" i="2" s="1"/>
  <c r="P78" i="12" l="1"/>
  <c r="P54" i="12"/>
  <c r="AV21" i="2"/>
  <c r="BF20" i="2"/>
  <c r="BF21" i="2" s="1"/>
  <c r="P39" i="12"/>
  <c r="S28" i="2"/>
  <c r="S25" i="2"/>
  <c r="AV24" i="2"/>
  <c r="P122" i="12" l="1"/>
  <c r="P55" i="12"/>
  <c r="S30" i="2"/>
  <c r="AV30" i="2" s="1"/>
  <c r="BF30" i="2" s="1"/>
  <c r="AV28" i="2"/>
  <c r="BF28" i="2" s="1"/>
  <c r="AV25" i="2"/>
  <c r="BF24" i="2"/>
  <c r="BF25" i="2" s="1"/>
  <c r="Q78" i="12"/>
  <c r="R78" i="12" s="1"/>
  <c r="S78" i="12" s="1"/>
  <c r="T78" i="12" s="1"/>
  <c r="U78" i="12" s="1"/>
  <c r="V78" i="12" s="1"/>
  <c r="W78" i="12" s="1"/>
  <c r="X78" i="12" s="1"/>
  <c r="Y78" i="12" s="1"/>
  <c r="Z78" i="12" s="1"/>
  <c r="AA78" i="12" s="1"/>
  <c r="AB78" i="12" s="1"/>
  <c r="AC78" i="12" s="1"/>
  <c r="AD78" i="12" s="1"/>
  <c r="AE78" i="12" s="1"/>
  <c r="AF78" i="12" s="1"/>
  <c r="AG78" i="12" s="1"/>
  <c r="AH78" i="12" s="1"/>
  <c r="AI78" i="12" s="1"/>
  <c r="AJ78" i="12" s="1"/>
  <c r="AK78" i="12" s="1"/>
  <c r="AL78" i="12" s="1"/>
  <c r="AM78" i="12" s="1"/>
  <c r="P103" i="12"/>
  <c r="P30" i="12" s="1"/>
  <c r="P31" i="12" l="1"/>
  <c r="Q34" i="12"/>
  <c r="S31" i="2"/>
  <c r="Q122" i="12"/>
  <c r="R122" i="12" s="1"/>
  <c r="S122" i="12" s="1"/>
  <c r="T122" i="12" s="1"/>
  <c r="U122" i="12" s="1"/>
  <c r="V122" i="12" s="1"/>
  <c r="W122" i="12" s="1"/>
  <c r="X122" i="12" s="1"/>
  <c r="Y122" i="12" s="1"/>
  <c r="Z122" i="12" s="1"/>
  <c r="AA122" i="12" s="1"/>
  <c r="AB122" i="12" s="1"/>
  <c r="AC122" i="12" s="1"/>
  <c r="AD122" i="12" s="1"/>
  <c r="AE122" i="12" s="1"/>
  <c r="AF122" i="12" s="1"/>
  <c r="AG122" i="12" s="1"/>
  <c r="AH122" i="12" s="1"/>
  <c r="AI122" i="12" s="1"/>
  <c r="AJ122" i="12" s="1"/>
  <c r="AK122" i="12" s="1"/>
  <c r="AL122" i="12" s="1"/>
  <c r="AM122" i="12" s="1"/>
  <c r="P147" i="12"/>
  <c r="P40" i="12" s="1"/>
  <c r="P42" i="12" s="1"/>
  <c r="S62" i="2" l="1"/>
  <c r="S32" i="2"/>
  <c r="AV31" i="2"/>
  <c r="Q102" i="12"/>
  <c r="P44" i="12"/>
  <c r="P59" i="12"/>
  <c r="P21" i="12"/>
  <c r="P22" i="12" s="1"/>
  <c r="P60" i="12" l="1"/>
  <c r="AV32" i="2"/>
  <c r="BF31" i="2"/>
  <c r="BF32" i="2" s="1"/>
  <c r="P49" i="12"/>
  <c r="T8" i="2"/>
  <c r="P24" i="12"/>
  <c r="S70" i="2"/>
  <c r="S79" i="2" s="1"/>
  <c r="AV62" i="2"/>
  <c r="S50" i="2"/>
  <c r="AV79" i="2" l="1"/>
  <c r="S80" i="2"/>
  <c r="S38" i="2" s="1"/>
  <c r="T87" i="2"/>
  <c r="T10" i="2"/>
  <c r="T39" i="2"/>
  <c r="T65" i="2" s="1"/>
  <c r="AV70" i="2"/>
  <c r="AV73" i="2" s="1"/>
  <c r="AV76" i="2" s="1"/>
  <c r="BF62" i="2"/>
  <c r="BF70" i="2" s="1"/>
  <c r="BF73" i="2" s="1"/>
  <c r="BF76" i="2" s="1"/>
  <c r="AV50" i="2"/>
  <c r="S51" i="2"/>
  <c r="Q17" i="12"/>
  <c r="P50" i="12"/>
  <c r="P57" i="12"/>
  <c r="S42" i="2" l="1"/>
  <c r="S53" i="2" s="1"/>
  <c r="AV38" i="2"/>
  <c r="T78" i="2"/>
  <c r="BF50" i="2"/>
  <c r="BF51" i="2" s="1"/>
  <c r="AV51" i="2"/>
  <c r="Q18" i="12"/>
  <c r="T11" i="2"/>
  <c r="T20" i="2"/>
  <c r="BF79" i="2"/>
  <c r="BF80" i="2" s="1"/>
  <c r="BG78" i="2" s="1"/>
  <c r="AV80" i="2"/>
  <c r="AW78" i="2" s="1"/>
  <c r="Q27" i="12" l="1"/>
  <c r="Q37" i="12"/>
  <c r="AV42" i="2"/>
  <c r="BF38" i="2"/>
  <c r="BF42" i="2" s="1"/>
  <c r="T24" i="2"/>
  <c r="T21" i="2"/>
  <c r="AV53" i="2"/>
  <c r="Q79" i="12" l="1"/>
  <c r="Q54" i="12"/>
  <c r="T28" i="2"/>
  <c r="T25" i="2"/>
  <c r="Q39" i="12"/>
  <c r="Q123" i="12" l="1"/>
  <c r="Q55" i="12"/>
  <c r="T30" i="2"/>
  <c r="T31" i="2"/>
  <c r="R79" i="12"/>
  <c r="S79" i="12" s="1"/>
  <c r="T79" i="12" s="1"/>
  <c r="U79" i="12" s="1"/>
  <c r="V79" i="12" s="1"/>
  <c r="W79" i="12" s="1"/>
  <c r="X79" i="12" s="1"/>
  <c r="Y79" i="12" s="1"/>
  <c r="Z79" i="12" s="1"/>
  <c r="AA79" i="12" s="1"/>
  <c r="AB79" i="12" s="1"/>
  <c r="AC79" i="12" s="1"/>
  <c r="AD79" i="12" s="1"/>
  <c r="AE79" i="12" s="1"/>
  <c r="AF79" i="12" s="1"/>
  <c r="AG79" i="12" s="1"/>
  <c r="AH79" i="12" s="1"/>
  <c r="AI79" i="12" s="1"/>
  <c r="AJ79" i="12" s="1"/>
  <c r="AK79" i="12" s="1"/>
  <c r="AL79" i="12" s="1"/>
  <c r="AM79" i="12" s="1"/>
  <c r="Q103" i="12"/>
  <c r="Q30" i="12" s="1"/>
  <c r="R34" i="12" l="1"/>
  <c r="Q31" i="12"/>
  <c r="T62" i="2"/>
  <c r="T32" i="2"/>
  <c r="R123" i="12"/>
  <c r="S123" i="12" s="1"/>
  <c r="T123" i="12" s="1"/>
  <c r="U123" i="12" s="1"/>
  <c r="V123" i="12" s="1"/>
  <c r="W123" i="12" s="1"/>
  <c r="X123" i="12" s="1"/>
  <c r="Y123" i="12" s="1"/>
  <c r="Z123" i="12" s="1"/>
  <c r="AA123" i="12" s="1"/>
  <c r="AB123" i="12" s="1"/>
  <c r="AC123" i="12" s="1"/>
  <c r="AD123" i="12" s="1"/>
  <c r="AE123" i="12" s="1"/>
  <c r="AF123" i="12" s="1"/>
  <c r="AG123" i="12" s="1"/>
  <c r="AH123" i="12" s="1"/>
  <c r="AI123" i="12" s="1"/>
  <c r="AJ123" i="12" s="1"/>
  <c r="AK123" i="12" s="1"/>
  <c r="AL123" i="12" s="1"/>
  <c r="AM123" i="12" s="1"/>
  <c r="Q147" i="12"/>
  <c r="Q40" i="12" s="1"/>
  <c r="Q42" i="12" s="1"/>
  <c r="Q21" i="12" l="1"/>
  <c r="Q22" i="12" s="1"/>
  <c r="Q59" i="12"/>
  <c r="Q44" i="12"/>
  <c r="T70" i="2"/>
  <c r="T79" i="2" s="1"/>
  <c r="T50" i="2"/>
  <c r="R102" i="12"/>
  <c r="AS34" i="12"/>
  <c r="T51" i="2" l="1"/>
  <c r="Q49" i="12"/>
  <c r="U8" i="2"/>
  <c r="T80" i="2"/>
  <c r="T38" i="2" s="1"/>
  <c r="Q60" i="12"/>
  <c r="Q24" i="12"/>
  <c r="U78" i="2" l="1"/>
  <c r="T42" i="2"/>
  <c r="Q50" i="12"/>
  <c r="Q57" i="12"/>
  <c r="T53" i="2"/>
  <c r="U87" i="2"/>
  <c r="U10" i="2"/>
  <c r="U39" i="2"/>
  <c r="U65" i="2" s="1"/>
  <c r="R17" i="12"/>
  <c r="U20" i="2" l="1"/>
  <c r="U11" i="2"/>
  <c r="R18" i="12"/>
  <c r="AS17" i="12"/>
  <c r="U24" i="2" l="1"/>
  <c r="U21" i="2"/>
  <c r="R27" i="12"/>
  <c r="R37" i="12"/>
  <c r="AS18" i="12"/>
  <c r="AS15" i="12" l="1"/>
  <c r="R39" i="12"/>
  <c r="AS37" i="12"/>
  <c r="R80" i="12"/>
  <c r="AS27" i="12"/>
  <c r="R54" i="12"/>
  <c r="U25" i="2"/>
  <c r="U28" i="2"/>
  <c r="U30" i="2" l="1"/>
  <c r="U31" i="2" s="1"/>
  <c r="AS36" i="12"/>
  <c r="R124" i="12"/>
  <c r="R55" i="12"/>
  <c r="AS39" i="12"/>
  <c r="AS26" i="12"/>
  <c r="AS33" i="12"/>
  <c r="S80" i="12"/>
  <c r="T80" i="12" s="1"/>
  <c r="U80" i="12" s="1"/>
  <c r="V80" i="12" s="1"/>
  <c r="W80" i="12" s="1"/>
  <c r="X80" i="12" s="1"/>
  <c r="Y80" i="12" s="1"/>
  <c r="Z80" i="12" s="1"/>
  <c r="AA80" i="12" s="1"/>
  <c r="AB80" i="12" s="1"/>
  <c r="AC80" i="12" s="1"/>
  <c r="AD80" i="12" s="1"/>
  <c r="AE80" i="12" s="1"/>
  <c r="AF80" i="12" s="1"/>
  <c r="AG80" i="12" s="1"/>
  <c r="AH80" i="12" s="1"/>
  <c r="AI80" i="12" s="1"/>
  <c r="AJ80" i="12" s="1"/>
  <c r="AK80" i="12" s="1"/>
  <c r="AL80" i="12" s="1"/>
  <c r="AM80" i="12" s="1"/>
  <c r="R103" i="12"/>
  <c r="R30" i="12" s="1"/>
  <c r="U62" i="2" l="1"/>
  <c r="U32" i="2"/>
  <c r="S124" i="12"/>
  <c r="T124" i="12" s="1"/>
  <c r="U124" i="12" s="1"/>
  <c r="V124" i="12" s="1"/>
  <c r="W124" i="12" s="1"/>
  <c r="X124" i="12" s="1"/>
  <c r="Y124" i="12" s="1"/>
  <c r="Z124" i="12" s="1"/>
  <c r="AA124" i="12" s="1"/>
  <c r="AB124" i="12" s="1"/>
  <c r="AC124" i="12" s="1"/>
  <c r="AD124" i="12" s="1"/>
  <c r="AE124" i="12" s="1"/>
  <c r="AF124" i="12" s="1"/>
  <c r="AG124" i="12" s="1"/>
  <c r="AH124" i="12" s="1"/>
  <c r="AI124" i="12" s="1"/>
  <c r="AJ124" i="12" s="1"/>
  <c r="AK124" i="12" s="1"/>
  <c r="AL124" i="12" s="1"/>
  <c r="AM124" i="12" s="1"/>
  <c r="R147" i="12"/>
  <c r="R40" i="12" s="1"/>
  <c r="R21" i="12" s="1"/>
  <c r="R31" i="12"/>
  <c r="AS30" i="12"/>
  <c r="S34" i="12"/>
  <c r="AS54" i="12"/>
  <c r="AS55" i="12"/>
  <c r="AS21" i="12" l="1"/>
  <c r="R22" i="12"/>
  <c r="AS31" i="12"/>
  <c r="S102" i="12"/>
  <c r="R42" i="12"/>
  <c r="R59" i="12" s="1"/>
  <c r="AS40" i="12"/>
  <c r="U70" i="2"/>
  <c r="U79" i="2" s="1"/>
  <c r="U50" i="2"/>
  <c r="R60" i="12" l="1"/>
  <c r="AS59" i="12"/>
  <c r="U80" i="2"/>
  <c r="U38" i="2" s="1"/>
  <c r="AS29" i="12"/>
  <c r="U51" i="2"/>
  <c r="R44" i="12"/>
  <c r="AS42" i="12"/>
  <c r="R24" i="12"/>
  <c r="AS22" i="12"/>
  <c r="S17" i="12" l="1"/>
  <c r="AS24" i="12"/>
  <c r="V78" i="2"/>
  <c r="U42" i="2"/>
  <c r="U53" i="2" s="1"/>
  <c r="AS41" i="12"/>
  <c r="R49" i="12"/>
  <c r="V8" i="2"/>
  <c r="AS44" i="12"/>
  <c r="AS60" i="12"/>
  <c r="R50" i="12" l="1"/>
  <c r="R57" i="12"/>
  <c r="AS49" i="12"/>
  <c r="S18" i="12"/>
  <c r="V87" i="2"/>
  <c r="V10" i="2"/>
  <c r="V39" i="2"/>
  <c r="AW8" i="2"/>
  <c r="AW39" i="2" l="1"/>
  <c r="V65" i="2"/>
  <c r="AW65" i="2" s="1"/>
  <c r="S27" i="12"/>
  <c r="S37" i="12"/>
  <c r="AS50" i="12"/>
  <c r="AS57" i="12"/>
  <c r="V20" i="2"/>
  <c r="V11" i="2"/>
  <c r="AW10" i="2"/>
  <c r="AW87" i="2"/>
  <c r="V21" i="2" l="1"/>
  <c r="V24" i="2"/>
  <c r="AW20" i="2"/>
  <c r="S39" i="12"/>
  <c r="AW11" i="2"/>
  <c r="S81" i="12"/>
  <c r="S54" i="12"/>
  <c r="T81" i="12" l="1"/>
  <c r="U81" i="12" s="1"/>
  <c r="V81" i="12" s="1"/>
  <c r="W81" i="12" s="1"/>
  <c r="X81" i="12" s="1"/>
  <c r="Y81" i="12" s="1"/>
  <c r="Z81" i="12" s="1"/>
  <c r="AA81" i="12" s="1"/>
  <c r="AB81" i="12" s="1"/>
  <c r="AC81" i="12" s="1"/>
  <c r="AD81" i="12" s="1"/>
  <c r="AE81" i="12" s="1"/>
  <c r="AF81" i="12" s="1"/>
  <c r="AG81" i="12" s="1"/>
  <c r="AH81" i="12" s="1"/>
  <c r="AI81" i="12" s="1"/>
  <c r="AJ81" i="12" s="1"/>
  <c r="AK81" i="12" s="1"/>
  <c r="AL81" i="12" s="1"/>
  <c r="AM81" i="12" s="1"/>
  <c r="S103" i="12"/>
  <c r="S30" i="12" s="1"/>
  <c r="S125" i="12"/>
  <c r="S55" i="12"/>
  <c r="AW21" i="2"/>
  <c r="V25" i="2"/>
  <c r="V28" i="2"/>
  <c r="AW24" i="2"/>
  <c r="T125" i="12" l="1"/>
  <c r="U125" i="12" s="1"/>
  <c r="V125" i="12" s="1"/>
  <c r="W125" i="12" s="1"/>
  <c r="X125" i="12" s="1"/>
  <c r="Y125" i="12" s="1"/>
  <c r="Z125" i="12" s="1"/>
  <c r="AA125" i="12" s="1"/>
  <c r="AB125" i="12" s="1"/>
  <c r="AC125" i="12" s="1"/>
  <c r="AD125" i="12" s="1"/>
  <c r="AE125" i="12" s="1"/>
  <c r="AF125" i="12" s="1"/>
  <c r="AG125" i="12" s="1"/>
  <c r="AH125" i="12" s="1"/>
  <c r="AI125" i="12" s="1"/>
  <c r="AJ125" i="12" s="1"/>
  <c r="AK125" i="12" s="1"/>
  <c r="AL125" i="12" s="1"/>
  <c r="AM125" i="12" s="1"/>
  <c r="S147" i="12"/>
  <c r="S40" i="12" s="1"/>
  <c r="S42" i="12" s="1"/>
  <c r="AW25" i="2"/>
  <c r="S31" i="12"/>
  <c r="S21" i="12"/>
  <c r="S22" i="12" s="1"/>
  <c r="T34" i="12"/>
  <c r="V30" i="2"/>
  <c r="AW30" i="2" s="1"/>
  <c r="AW28" i="2"/>
  <c r="V31" i="2" l="1"/>
  <c r="T102" i="12"/>
  <c r="S24" i="12"/>
  <c r="S44" i="12"/>
  <c r="S59" i="12"/>
  <c r="S60" i="12" l="1"/>
  <c r="T17" i="12"/>
  <c r="S49" i="12"/>
  <c r="W8" i="2"/>
  <c r="V62" i="2"/>
  <c r="V32" i="2"/>
  <c r="AW31" i="2"/>
  <c r="AW32" i="2" l="1"/>
  <c r="S50" i="12"/>
  <c r="S57" i="12"/>
  <c r="T18" i="12"/>
  <c r="W10" i="2"/>
  <c r="W87" i="2"/>
  <c r="W39" i="2"/>
  <c r="W65" i="2" s="1"/>
  <c r="V70" i="2"/>
  <c r="V79" i="2" s="1"/>
  <c r="AW62" i="2"/>
  <c r="V50" i="2"/>
  <c r="W11" i="2" l="1"/>
  <c r="W20" i="2"/>
  <c r="AW79" i="2"/>
  <c r="V80" i="2"/>
  <c r="V38" i="2" s="1"/>
  <c r="T27" i="12"/>
  <c r="T37" i="12"/>
  <c r="AW50" i="2"/>
  <c r="AW51" i="2" s="1"/>
  <c r="V51" i="2"/>
  <c r="AW70" i="2"/>
  <c r="AW73" i="2" s="1"/>
  <c r="AW76" i="2" s="1"/>
  <c r="W21" i="2" l="1"/>
  <c r="W24" i="2"/>
  <c r="AW38" i="2"/>
  <c r="AW42" i="2" s="1"/>
  <c r="AW53" i="2" s="1"/>
  <c r="V42" i="2"/>
  <c r="W78" i="2"/>
  <c r="T82" i="12"/>
  <c r="T54" i="12"/>
  <c r="V53" i="2"/>
  <c r="T39" i="12"/>
  <c r="AW80" i="2"/>
  <c r="AX78" i="2" s="1"/>
  <c r="T126" i="12" l="1"/>
  <c r="T55" i="12"/>
  <c r="U82" i="12"/>
  <c r="V82" i="12" s="1"/>
  <c r="W82" i="12" s="1"/>
  <c r="X82" i="12" s="1"/>
  <c r="Y82" i="12" s="1"/>
  <c r="Z82" i="12" s="1"/>
  <c r="AA82" i="12" s="1"/>
  <c r="AB82" i="12" s="1"/>
  <c r="AC82" i="12" s="1"/>
  <c r="AD82" i="12" s="1"/>
  <c r="AE82" i="12" s="1"/>
  <c r="AF82" i="12" s="1"/>
  <c r="AG82" i="12" s="1"/>
  <c r="AH82" i="12" s="1"/>
  <c r="AI82" i="12" s="1"/>
  <c r="AJ82" i="12" s="1"/>
  <c r="AK82" i="12" s="1"/>
  <c r="AL82" i="12" s="1"/>
  <c r="AM82" i="12" s="1"/>
  <c r="T103" i="12"/>
  <c r="T30" i="12" s="1"/>
  <c r="W28" i="2"/>
  <c r="W25" i="2"/>
  <c r="W30" i="2" l="1"/>
  <c r="W31" i="2" s="1"/>
  <c r="T31" i="12"/>
  <c r="U34" i="12"/>
  <c r="U126" i="12"/>
  <c r="V126" i="12" s="1"/>
  <c r="W126" i="12" s="1"/>
  <c r="X126" i="12" s="1"/>
  <c r="Y126" i="12" s="1"/>
  <c r="Z126" i="12" s="1"/>
  <c r="AA126" i="12" s="1"/>
  <c r="AB126" i="12" s="1"/>
  <c r="AC126" i="12" s="1"/>
  <c r="AD126" i="12" s="1"/>
  <c r="AE126" i="12" s="1"/>
  <c r="AF126" i="12" s="1"/>
  <c r="AG126" i="12" s="1"/>
  <c r="AH126" i="12" s="1"/>
  <c r="AI126" i="12" s="1"/>
  <c r="AJ126" i="12" s="1"/>
  <c r="AK126" i="12" s="1"/>
  <c r="AL126" i="12" s="1"/>
  <c r="AM126" i="12" s="1"/>
  <c r="T147" i="12"/>
  <c r="T40" i="12" s="1"/>
  <c r="T42" i="12" s="1"/>
  <c r="W62" i="2" l="1"/>
  <c r="W32" i="2"/>
  <c r="T44" i="12"/>
  <c r="T21" i="12"/>
  <c r="T22" i="12" s="1"/>
  <c r="U102" i="12"/>
  <c r="AT34" i="12"/>
  <c r="T59" i="12"/>
  <c r="T24" i="12" l="1"/>
  <c r="T60" i="12"/>
  <c r="T49" i="12"/>
  <c r="X8" i="2"/>
  <c r="W70" i="2"/>
  <c r="W79" i="2" s="1"/>
  <c r="W50" i="2"/>
  <c r="W51" i="2" l="1"/>
  <c r="T50" i="12"/>
  <c r="T57" i="12"/>
  <c r="U17" i="12"/>
  <c r="W80" i="2"/>
  <c r="W38" i="2" s="1"/>
  <c r="X87" i="2"/>
  <c r="X10" i="2"/>
  <c r="X39" i="2"/>
  <c r="X65" i="2" s="1"/>
  <c r="X11" i="2" l="1"/>
  <c r="X20" i="2"/>
  <c r="U18" i="12"/>
  <c r="AT17" i="12"/>
  <c r="W42" i="2"/>
  <c r="W53" i="2" s="1"/>
  <c r="X78" i="2"/>
  <c r="X24" i="2" l="1"/>
  <c r="X21" i="2"/>
  <c r="U37" i="12"/>
  <c r="U27" i="12"/>
  <c r="AT18" i="12"/>
  <c r="AT15" i="12" l="1"/>
  <c r="U83" i="12"/>
  <c r="AT27" i="12"/>
  <c r="U54" i="12"/>
  <c r="U39" i="12"/>
  <c r="AT37" i="12"/>
  <c r="X28" i="2"/>
  <c r="X25" i="2"/>
  <c r="U127" i="12" l="1"/>
  <c r="U55" i="12"/>
  <c r="AT39" i="12"/>
  <c r="X30" i="2"/>
  <c r="AT26" i="12"/>
  <c r="AT33" i="12"/>
  <c r="AT36" i="12"/>
  <c r="V83" i="12"/>
  <c r="W83" i="12" s="1"/>
  <c r="X83" i="12" s="1"/>
  <c r="Y83" i="12" s="1"/>
  <c r="Z83" i="12" s="1"/>
  <c r="AA83" i="12" s="1"/>
  <c r="AB83" i="12" s="1"/>
  <c r="AC83" i="12" s="1"/>
  <c r="AD83" i="12" s="1"/>
  <c r="AE83" i="12" s="1"/>
  <c r="AF83" i="12" s="1"/>
  <c r="AG83" i="12" s="1"/>
  <c r="AH83" i="12" s="1"/>
  <c r="AI83" i="12" s="1"/>
  <c r="AJ83" i="12" s="1"/>
  <c r="AK83" i="12" s="1"/>
  <c r="AL83" i="12" s="1"/>
  <c r="AM83" i="12" s="1"/>
  <c r="U103" i="12"/>
  <c r="U30" i="12" s="1"/>
  <c r="V34" i="12" l="1"/>
  <c r="AT30" i="12"/>
  <c r="U31" i="12"/>
  <c r="X31" i="2"/>
  <c r="AT54" i="12"/>
  <c r="AT55" i="12"/>
  <c r="V127" i="12"/>
  <c r="W127" i="12" s="1"/>
  <c r="X127" i="12" s="1"/>
  <c r="Y127" i="12" s="1"/>
  <c r="Z127" i="12" s="1"/>
  <c r="AA127" i="12" s="1"/>
  <c r="AB127" i="12" s="1"/>
  <c r="AC127" i="12" s="1"/>
  <c r="AD127" i="12" s="1"/>
  <c r="AE127" i="12" s="1"/>
  <c r="AF127" i="12" s="1"/>
  <c r="AG127" i="12" s="1"/>
  <c r="AH127" i="12" s="1"/>
  <c r="AI127" i="12" s="1"/>
  <c r="AJ127" i="12" s="1"/>
  <c r="AK127" i="12" s="1"/>
  <c r="AL127" i="12" s="1"/>
  <c r="AM127" i="12" s="1"/>
  <c r="U147" i="12"/>
  <c r="U40" i="12" s="1"/>
  <c r="AT40" i="12" l="1"/>
  <c r="U42" i="12"/>
  <c r="U59" i="12" s="1"/>
  <c r="AT31" i="12"/>
  <c r="X62" i="2"/>
  <c r="X32" i="2"/>
  <c r="V102" i="12"/>
  <c r="U21" i="12"/>
  <c r="U60" i="12" l="1"/>
  <c r="AT59" i="12"/>
  <c r="U44" i="12"/>
  <c r="AT42" i="12"/>
  <c r="AT29" i="12"/>
  <c r="AT21" i="12"/>
  <c r="U22" i="12"/>
  <c r="X70" i="2"/>
  <c r="X79" i="2" s="1"/>
  <c r="X50" i="2"/>
  <c r="X51" i="2" l="1"/>
  <c r="X80" i="2"/>
  <c r="X38" i="2" s="1"/>
  <c r="AT60" i="12"/>
  <c r="U49" i="12"/>
  <c r="Y8" i="2"/>
  <c r="AT44" i="12"/>
  <c r="U24" i="12"/>
  <c r="AT22" i="12"/>
  <c r="AT41" i="12"/>
  <c r="U50" i="12" l="1"/>
  <c r="U57" i="12"/>
  <c r="AT49" i="12"/>
  <c r="Y78" i="2"/>
  <c r="X42" i="2"/>
  <c r="X53" i="2"/>
  <c r="Y87" i="2"/>
  <c r="AX87" i="2" s="1"/>
  <c r="Y10" i="2"/>
  <c r="Y39" i="2"/>
  <c r="AX8" i="2"/>
  <c r="V17" i="12"/>
  <c r="AT24" i="12"/>
  <c r="AX39" i="2" l="1"/>
  <c r="Y65" i="2"/>
  <c r="AX65" i="2" s="1"/>
  <c r="V18" i="12"/>
  <c r="AT50" i="12"/>
  <c r="AT57" i="12"/>
  <c r="Y20" i="2"/>
  <c r="Y11" i="2"/>
  <c r="AX10" i="2"/>
  <c r="AX11" i="2" l="1"/>
  <c r="V27" i="12"/>
  <c r="V37" i="12"/>
  <c r="Y24" i="2"/>
  <c r="Y21" i="2"/>
  <c r="AX20" i="2"/>
  <c r="V84" i="12" l="1"/>
  <c r="V54" i="12"/>
  <c r="Y25" i="2"/>
  <c r="Y28" i="2"/>
  <c r="AX24" i="2"/>
  <c r="V39" i="12"/>
  <c r="AX21" i="2"/>
  <c r="V128" i="12" l="1"/>
  <c r="V55" i="12"/>
  <c r="AX25" i="2"/>
  <c r="Y30" i="2"/>
  <c r="AX30" i="2" s="1"/>
  <c r="Y31" i="2"/>
  <c r="AX28" i="2"/>
  <c r="W84" i="12"/>
  <c r="X84" i="12" s="1"/>
  <c r="Y84" i="12" s="1"/>
  <c r="Z84" i="12" s="1"/>
  <c r="AA84" i="12" s="1"/>
  <c r="AB84" i="12" s="1"/>
  <c r="AC84" i="12" s="1"/>
  <c r="AD84" i="12" s="1"/>
  <c r="AE84" i="12" s="1"/>
  <c r="AF84" i="12" s="1"/>
  <c r="AG84" i="12" s="1"/>
  <c r="AH84" i="12" s="1"/>
  <c r="AI84" i="12" s="1"/>
  <c r="AJ84" i="12" s="1"/>
  <c r="AK84" i="12" s="1"/>
  <c r="AL84" i="12" s="1"/>
  <c r="AM84" i="12" s="1"/>
  <c r="V103" i="12"/>
  <c r="V30" i="12" s="1"/>
  <c r="Y62" i="2" l="1"/>
  <c r="Y32" i="2"/>
  <c r="AX31" i="2"/>
  <c r="V31" i="12"/>
  <c r="W34" i="12"/>
  <c r="W128" i="12"/>
  <c r="X128" i="12" s="1"/>
  <c r="Y128" i="12" s="1"/>
  <c r="Z128" i="12" s="1"/>
  <c r="AA128" i="12" s="1"/>
  <c r="AB128" i="12" s="1"/>
  <c r="AC128" i="12" s="1"/>
  <c r="AD128" i="12" s="1"/>
  <c r="AE128" i="12" s="1"/>
  <c r="AF128" i="12" s="1"/>
  <c r="AG128" i="12" s="1"/>
  <c r="AH128" i="12" s="1"/>
  <c r="AI128" i="12" s="1"/>
  <c r="AJ128" i="12" s="1"/>
  <c r="AK128" i="12" s="1"/>
  <c r="AL128" i="12" s="1"/>
  <c r="AM128" i="12" s="1"/>
  <c r="V147" i="12"/>
  <c r="V40" i="12" s="1"/>
  <c r="V42" i="12" s="1"/>
  <c r="W102" i="12" l="1"/>
  <c r="AX32" i="2"/>
  <c r="V44" i="12"/>
  <c r="V21" i="12"/>
  <c r="V22" i="12" s="1"/>
  <c r="V59" i="12"/>
  <c r="Y70" i="2"/>
  <c r="Y79" i="2" s="1"/>
  <c r="AX62" i="2"/>
  <c r="Y50" i="2"/>
  <c r="AX50" i="2" l="1"/>
  <c r="AX51" i="2" s="1"/>
  <c r="Y51" i="2"/>
  <c r="V49" i="12"/>
  <c r="Z8" i="2"/>
  <c r="V24" i="12"/>
  <c r="V60" i="12"/>
  <c r="AX70" i="2"/>
  <c r="AX73" i="2" s="1"/>
  <c r="AX76" i="2" s="1"/>
  <c r="AX79" i="2"/>
  <c r="Y80" i="2"/>
  <c r="Y38" i="2" s="1"/>
  <c r="W17" i="12" l="1"/>
  <c r="V50" i="12"/>
  <c r="V57" i="12"/>
  <c r="AX80" i="2"/>
  <c r="AY78" i="2" s="1"/>
  <c r="Z87" i="2"/>
  <c r="Z10" i="2"/>
  <c r="Z39" i="2"/>
  <c r="Z65" i="2" s="1"/>
  <c r="Z78" i="2"/>
  <c r="Y42" i="2"/>
  <c r="Y53" i="2" s="1"/>
  <c r="AX38" i="2"/>
  <c r="AX42" i="2" s="1"/>
  <c r="AX53" i="2" s="1"/>
  <c r="W18" i="12" l="1"/>
  <c r="Z20" i="2"/>
  <c r="Z11" i="2"/>
  <c r="W27" i="12" l="1"/>
  <c r="W37" i="12"/>
  <c r="Z21" i="2"/>
  <c r="Z24" i="2"/>
  <c r="Z25" i="2" l="1"/>
  <c r="Z28" i="2"/>
  <c r="W39" i="12"/>
  <c r="W85" i="12"/>
  <c r="W54" i="12"/>
  <c r="X85" i="12" l="1"/>
  <c r="Y85" i="12" s="1"/>
  <c r="Z85" i="12" s="1"/>
  <c r="AA85" i="12" s="1"/>
  <c r="AB85" i="12" s="1"/>
  <c r="AC85" i="12" s="1"/>
  <c r="AD85" i="12" s="1"/>
  <c r="AE85" i="12" s="1"/>
  <c r="AF85" i="12" s="1"/>
  <c r="AG85" i="12" s="1"/>
  <c r="AH85" i="12" s="1"/>
  <c r="AI85" i="12" s="1"/>
  <c r="AJ85" i="12" s="1"/>
  <c r="AK85" i="12" s="1"/>
  <c r="AL85" i="12" s="1"/>
  <c r="AM85" i="12" s="1"/>
  <c r="W103" i="12"/>
  <c r="W30" i="12" s="1"/>
  <c r="Z30" i="2"/>
  <c r="Z31" i="2" s="1"/>
  <c r="W129" i="12"/>
  <c r="W55" i="12"/>
  <c r="Z62" i="2" l="1"/>
  <c r="Z32" i="2"/>
  <c r="X129" i="12"/>
  <c r="Y129" i="12" s="1"/>
  <c r="Z129" i="12" s="1"/>
  <c r="AA129" i="12" s="1"/>
  <c r="AB129" i="12" s="1"/>
  <c r="AC129" i="12" s="1"/>
  <c r="AD129" i="12" s="1"/>
  <c r="AE129" i="12" s="1"/>
  <c r="AF129" i="12" s="1"/>
  <c r="AG129" i="12" s="1"/>
  <c r="AH129" i="12" s="1"/>
  <c r="AI129" i="12" s="1"/>
  <c r="AJ129" i="12" s="1"/>
  <c r="AK129" i="12" s="1"/>
  <c r="AL129" i="12" s="1"/>
  <c r="AM129" i="12" s="1"/>
  <c r="W147" i="12"/>
  <c r="W40" i="12" s="1"/>
  <c r="W42" i="12" s="1"/>
  <c r="W31" i="12"/>
  <c r="W21" i="12"/>
  <c r="W22" i="12" s="1"/>
  <c r="X34" i="12"/>
  <c r="W24" i="12" l="1"/>
  <c r="W59" i="12"/>
  <c r="Z70" i="2"/>
  <c r="Z79" i="2" s="1"/>
  <c r="Z50" i="2"/>
  <c r="X102" i="12"/>
  <c r="AU34" i="12"/>
  <c r="W44" i="12"/>
  <c r="Z51" i="2" l="1"/>
  <c r="W60" i="12"/>
  <c r="Z80" i="2"/>
  <c r="Z38" i="2" s="1"/>
  <c r="W49" i="12"/>
  <c r="AA8" i="2"/>
  <c r="X17" i="12"/>
  <c r="Z42" i="2" l="1"/>
  <c r="AA78" i="2"/>
  <c r="Z53" i="2"/>
  <c r="AA10" i="2"/>
  <c r="AA87" i="2"/>
  <c r="AA39" i="2"/>
  <c r="AA65" i="2" s="1"/>
  <c r="X18" i="12"/>
  <c r="AU17" i="12"/>
  <c r="W50" i="12"/>
  <c r="W57" i="12"/>
  <c r="X27" i="12" l="1"/>
  <c r="X37" i="12"/>
  <c r="AU18" i="12"/>
  <c r="AA11" i="2"/>
  <c r="AA20" i="2"/>
  <c r="AA21" i="2" l="1"/>
  <c r="AA24" i="2"/>
  <c r="X86" i="12"/>
  <c r="AU27" i="12"/>
  <c r="X54" i="12"/>
  <c r="X39" i="12"/>
  <c r="AU37" i="12"/>
  <c r="AU15" i="12"/>
  <c r="X130" i="12" l="1"/>
  <c r="X55" i="12"/>
  <c r="AU39" i="12"/>
  <c r="AA28" i="2"/>
  <c r="AA25" i="2"/>
  <c r="AU36" i="12"/>
  <c r="Y86" i="12"/>
  <c r="Z86" i="12" s="1"/>
  <c r="AA86" i="12" s="1"/>
  <c r="AB86" i="12" s="1"/>
  <c r="AC86" i="12" s="1"/>
  <c r="AD86" i="12" s="1"/>
  <c r="AE86" i="12" s="1"/>
  <c r="AF86" i="12" s="1"/>
  <c r="AG86" i="12" s="1"/>
  <c r="AH86" i="12" s="1"/>
  <c r="AI86" i="12" s="1"/>
  <c r="AJ86" i="12" s="1"/>
  <c r="AK86" i="12" s="1"/>
  <c r="AL86" i="12" s="1"/>
  <c r="AM86" i="12" s="1"/>
  <c r="X103" i="12"/>
  <c r="X30" i="12" s="1"/>
  <c r="AU26" i="12"/>
  <c r="AU33" i="12"/>
  <c r="AA30" i="2" l="1"/>
  <c r="AA31" i="2"/>
  <c r="AU54" i="12"/>
  <c r="AU55" i="12"/>
  <c r="AU30" i="12"/>
  <c r="X31" i="12"/>
  <c r="Y34" i="12"/>
  <c r="Y130" i="12"/>
  <c r="Z130" i="12" s="1"/>
  <c r="AA130" i="12" s="1"/>
  <c r="AB130" i="12" s="1"/>
  <c r="AC130" i="12" s="1"/>
  <c r="AD130" i="12" s="1"/>
  <c r="AE130" i="12" s="1"/>
  <c r="AF130" i="12" s="1"/>
  <c r="AG130" i="12" s="1"/>
  <c r="AH130" i="12" s="1"/>
  <c r="AI130" i="12" s="1"/>
  <c r="AJ130" i="12" s="1"/>
  <c r="AK130" i="12" s="1"/>
  <c r="AL130" i="12" s="1"/>
  <c r="AM130" i="12" s="1"/>
  <c r="X147" i="12"/>
  <c r="X40" i="12" s="1"/>
  <c r="X21" i="12" s="1"/>
  <c r="X22" i="12" l="1"/>
  <c r="AU21" i="12"/>
  <c r="Y102" i="12"/>
  <c r="AA62" i="2"/>
  <c r="AA32" i="2"/>
  <c r="X42" i="12"/>
  <c r="AU40" i="12"/>
  <c r="AU31" i="12"/>
  <c r="AA70" i="2" l="1"/>
  <c r="AA79" i="2" s="1"/>
  <c r="AA50" i="2"/>
  <c r="X44" i="12"/>
  <c r="AU42" i="12"/>
  <c r="AU29" i="12"/>
  <c r="X59" i="12"/>
  <c r="X24" i="12"/>
  <c r="AU22" i="12"/>
  <c r="AA51" i="2" l="1"/>
  <c r="X49" i="12"/>
  <c r="AB8" i="2"/>
  <c r="AU44" i="12"/>
  <c r="Y17" i="12"/>
  <c r="AU24" i="12"/>
  <c r="X60" i="12"/>
  <c r="AU59" i="12"/>
  <c r="AU41" i="12"/>
  <c r="AA80" i="2"/>
  <c r="AA38" i="2" s="1"/>
  <c r="X50" i="12" l="1"/>
  <c r="X57" i="12"/>
  <c r="AU49" i="12"/>
  <c r="Y18" i="12"/>
  <c r="AA42" i="2"/>
  <c r="AA53" i="2" s="1"/>
  <c r="AB78" i="2"/>
  <c r="AU60" i="12"/>
  <c r="AB87" i="2"/>
  <c r="AY87" i="2" s="1"/>
  <c r="AB10" i="2"/>
  <c r="AB39" i="2"/>
  <c r="AY8" i="2"/>
  <c r="AB65" i="2" l="1"/>
  <c r="AY65" i="2" s="1"/>
  <c r="AY39" i="2"/>
  <c r="AU50" i="12"/>
  <c r="AU57" i="12"/>
  <c r="AB11" i="2"/>
  <c r="AB20" i="2"/>
  <c r="AY10" i="2"/>
  <c r="Y37" i="12"/>
  <c r="Y27" i="12"/>
  <c r="AY11" i="2" l="1"/>
  <c r="Y39" i="12"/>
  <c r="Y87" i="12"/>
  <c r="Y54" i="12"/>
  <c r="AB24" i="2"/>
  <c r="AB21" i="2"/>
  <c r="AY20" i="2"/>
  <c r="AB28" i="2" l="1"/>
  <c r="AB25" i="2"/>
  <c r="AY24" i="2"/>
  <c r="Y131" i="12"/>
  <c r="Y55" i="12"/>
  <c r="AY21" i="2"/>
  <c r="Z87" i="12"/>
  <c r="AA87" i="12" s="1"/>
  <c r="AB87" i="12" s="1"/>
  <c r="AC87" i="12" s="1"/>
  <c r="AD87" i="12" s="1"/>
  <c r="AE87" i="12" s="1"/>
  <c r="AF87" i="12" s="1"/>
  <c r="AG87" i="12" s="1"/>
  <c r="AH87" i="12" s="1"/>
  <c r="AI87" i="12" s="1"/>
  <c r="AJ87" i="12" s="1"/>
  <c r="AK87" i="12" s="1"/>
  <c r="AL87" i="12" s="1"/>
  <c r="AM87" i="12" s="1"/>
  <c r="Y103" i="12"/>
  <c r="Y30" i="12" s="1"/>
  <c r="Z131" i="12" l="1"/>
  <c r="AA131" i="12" s="1"/>
  <c r="AB131" i="12" s="1"/>
  <c r="AC131" i="12" s="1"/>
  <c r="AD131" i="12" s="1"/>
  <c r="AE131" i="12" s="1"/>
  <c r="AF131" i="12" s="1"/>
  <c r="AG131" i="12" s="1"/>
  <c r="AH131" i="12" s="1"/>
  <c r="AI131" i="12" s="1"/>
  <c r="AJ131" i="12" s="1"/>
  <c r="AK131" i="12" s="1"/>
  <c r="AL131" i="12" s="1"/>
  <c r="AM131" i="12" s="1"/>
  <c r="Y147" i="12"/>
  <c r="Y40" i="12" s="1"/>
  <c r="Y42" i="12" s="1"/>
  <c r="AY25" i="2"/>
  <c r="Z34" i="12"/>
  <c r="Y31" i="12"/>
  <c r="Y21" i="12"/>
  <c r="Y22" i="12" s="1"/>
  <c r="AB30" i="2"/>
  <c r="AY30" i="2" s="1"/>
  <c r="AY28" i="2"/>
  <c r="Y24" i="12" l="1"/>
  <c r="Y59" i="12"/>
  <c r="Y44" i="12"/>
  <c r="AB31" i="2"/>
  <c r="Z102" i="12"/>
  <c r="Y49" i="12" l="1"/>
  <c r="AC8" i="2"/>
  <c r="AB62" i="2"/>
  <c r="AB32" i="2"/>
  <c r="AY31" i="2"/>
  <c r="Y60" i="12"/>
  <c r="Z17" i="12"/>
  <c r="AY32" i="2" l="1"/>
  <c r="Z18" i="12"/>
  <c r="AC87" i="2"/>
  <c r="AC10" i="2"/>
  <c r="AC39" i="2"/>
  <c r="AC65" i="2" s="1"/>
  <c r="AB70" i="2"/>
  <c r="AB79" i="2" s="1"/>
  <c r="AY62" i="2"/>
  <c r="AB50" i="2"/>
  <c r="Y50" i="12"/>
  <c r="Y57" i="12"/>
  <c r="AY50" i="2" l="1"/>
  <c r="AY51" i="2" s="1"/>
  <c r="AB51" i="2"/>
  <c r="Z27" i="12"/>
  <c r="Z37" i="12"/>
  <c r="AY70" i="2"/>
  <c r="AY73" i="2" s="1"/>
  <c r="AY76" i="2" s="1"/>
  <c r="AC20" i="2"/>
  <c r="AC11" i="2"/>
  <c r="AY79" i="2"/>
  <c r="AB80" i="2"/>
  <c r="AB38" i="2" s="1"/>
  <c r="AC24" i="2" l="1"/>
  <c r="AC21" i="2"/>
  <c r="AC78" i="2"/>
  <c r="AY38" i="2"/>
  <c r="AY42" i="2" s="1"/>
  <c r="AY53" i="2" s="1"/>
  <c r="AB42" i="2"/>
  <c r="AB53" i="2" s="1"/>
  <c r="Z39" i="12"/>
  <c r="AY80" i="2"/>
  <c r="AZ78" i="2" s="1"/>
  <c r="Z88" i="12"/>
  <c r="Z54" i="12"/>
  <c r="AA88" i="12" l="1"/>
  <c r="AB88" i="12" s="1"/>
  <c r="AC88" i="12" s="1"/>
  <c r="AD88" i="12" s="1"/>
  <c r="AE88" i="12" s="1"/>
  <c r="AF88" i="12" s="1"/>
  <c r="AG88" i="12" s="1"/>
  <c r="AH88" i="12" s="1"/>
  <c r="AI88" i="12" s="1"/>
  <c r="AJ88" i="12" s="1"/>
  <c r="AK88" i="12" s="1"/>
  <c r="AL88" i="12" s="1"/>
  <c r="AM88" i="12" s="1"/>
  <c r="Z103" i="12"/>
  <c r="Z30" i="12" s="1"/>
  <c r="Z132" i="12"/>
  <c r="Z55" i="12"/>
  <c r="AC25" i="2"/>
  <c r="AC28" i="2"/>
  <c r="AC30" i="2" l="1"/>
  <c r="AC31" i="2"/>
  <c r="Z31" i="12"/>
  <c r="AA34" i="12"/>
  <c r="AA132" i="12"/>
  <c r="AB132" i="12" s="1"/>
  <c r="AC132" i="12" s="1"/>
  <c r="AD132" i="12" s="1"/>
  <c r="AE132" i="12" s="1"/>
  <c r="AF132" i="12" s="1"/>
  <c r="AG132" i="12" s="1"/>
  <c r="AH132" i="12" s="1"/>
  <c r="AI132" i="12" s="1"/>
  <c r="AJ132" i="12" s="1"/>
  <c r="AK132" i="12" s="1"/>
  <c r="AL132" i="12" s="1"/>
  <c r="AM132" i="12" s="1"/>
  <c r="Z147" i="12"/>
  <c r="Z40" i="12" s="1"/>
  <c r="Z42" i="12" s="1"/>
  <c r="Z44" i="12" l="1"/>
  <c r="Z59" i="12"/>
  <c r="AA102" i="12"/>
  <c r="AV34" i="12"/>
  <c r="AC62" i="2"/>
  <c r="AC32" i="2"/>
  <c r="Z21" i="12"/>
  <c r="Z22" i="12" s="1"/>
  <c r="BC34" i="12" l="1"/>
  <c r="Z60" i="12"/>
  <c r="AC70" i="2"/>
  <c r="AC79" i="2" s="1"/>
  <c r="AC50" i="2"/>
  <c r="Z24" i="12"/>
  <c r="Z49" i="12"/>
  <c r="AD8" i="2"/>
  <c r="AC51" i="2" l="1"/>
  <c r="AD87" i="2"/>
  <c r="AD10" i="2"/>
  <c r="AD39" i="2"/>
  <c r="AD65" i="2" s="1"/>
  <c r="Z50" i="12"/>
  <c r="Z57" i="12"/>
  <c r="AA17" i="12"/>
  <c r="AC80" i="2"/>
  <c r="AC38" i="2" s="1"/>
  <c r="AD78" i="2" l="1"/>
  <c r="AC42" i="2"/>
  <c r="AD20" i="2"/>
  <c r="AD11" i="2"/>
  <c r="AC53" i="2"/>
  <c r="AA18" i="12"/>
  <c r="AV17" i="12"/>
  <c r="BC17" i="12" s="1"/>
  <c r="AA27" i="12" l="1"/>
  <c r="AA37" i="12"/>
  <c r="AV18" i="12"/>
  <c r="AD21" i="2"/>
  <c r="AD24" i="2"/>
  <c r="AV15" i="12" l="1"/>
  <c r="BC18" i="12"/>
  <c r="BC15" i="12" s="1"/>
  <c r="AA39" i="12"/>
  <c r="AV37" i="12"/>
  <c r="AD25" i="2"/>
  <c r="AD28" i="2"/>
  <c r="AA89" i="12"/>
  <c r="AV27" i="12"/>
  <c r="AA54" i="12"/>
  <c r="AB89" i="12" l="1"/>
  <c r="AC89" i="12" s="1"/>
  <c r="AD89" i="12" s="1"/>
  <c r="AE89" i="12" s="1"/>
  <c r="AF89" i="12" s="1"/>
  <c r="AG89" i="12" s="1"/>
  <c r="AH89" i="12" s="1"/>
  <c r="AI89" i="12" s="1"/>
  <c r="AJ89" i="12" s="1"/>
  <c r="AK89" i="12" s="1"/>
  <c r="AL89" i="12" s="1"/>
  <c r="AM89" i="12" s="1"/>
  <c r="AA103" i="12"/>
  <c r="AA30" i="12" s="1"/>
  <c r="AV36" i="12"/>
  <c r="BC37" i="12"/>
  <c r="BC36" i="12" s="1"/>
  <c r="AA133" i="12"/>
  <c r="AA55" i="12"/>
  <c r="AV39" i="12"/>
  <c r="AD31" i="2"/>
  <c r="AD30" i="2"/>
  <c r="AV26" i="12"/>
  <c r="BC27" i="12"/>
  <c r="AV33" i="12"/>
  <c r="BC26" i="12" l="1"/>
  <c r="BC55" i="12"/>
  <c r="BC33" i="12"/>
  <c r="AV54" i="12"/>
  <c r="AV55" i="12"/>
  <c r="BC39" i="12"/>
  <c r="AA31" i="12"/>
  <c r="BC30" i="12"/>
  <c r="AV30" i="12"/>
  <c r="AB34" i="12"/>
  <c r="AD62" i="2"/>
  <c r="AD32" i="2"/>
  <c r="AB133" i="12"/>
  <c r="AC133" i="12" s="1"/>
  <c r="AD133" i="12" s="1"/>
  <c r="AE133" i="12" s="1"/>
  <c r="AF133" i="12" s="1"/>
  <c r="AG133" i="12" s="1"/>
  <c r="AH133" i="12" s="1"/>
  <c r="AI133" i="12" s="1"/>
  <c r="AJ133" i="12" s="1"/>
  <c r="AK133" i="12" s="1"/>
  <c r="AL133" i="12" s="1"/>
  <c r="AM133" i="12" s="1"/>
  <c r="AA147" i="12"/>
  <c r="AA40" i="12" s="1"/>
  <c r="AB102" i="12" l="1"/>
  <c r="AV31" i="12"/>
  <c r="AA42" i="12"/>
  <c r="BC40" i="12"/>
  <c r="AV40" i="12"/>
  <c r="AD70" i="2"/>
  <c r="AD79" i="2" s="1"/>
  <c r="AD50" i="2"/>
  <c r="AA21" i="12"/>
  <c r="AA44" i="12" l="1"/>
  <c r="AV42" i="12"/>
  <c r="AV29" i="12"/>
  <c r="BC31" i="12"/>
  <c r="BC29" i="12" s="1"/>
  <c r="AD80" i="2"/>
  <c r="AD38" i="2" s="1"/>
  <c r="AA59" i="12"/>
  <c r="AV21" i="12"/>
  <c r="BC21" i="12"/>
  <c r="AA22" i="12"/>
  <c r="AD51" i="2"/>
  <c r="AA60" i="12" l="1"/>
  <c r="AV59" i="12"/>
  <c r="AD42" i="2"/>
  <c r="AE78" i="2"/>
  <c r="AV41" i="12"/>
  <c r="BC42" i="12"/>
  <c r="BC41" i="12" s="1"/>
  <c r="AA24" i="12"/>
  <c r="AV22" i="12"/>
  <c r="BC22" i="12" s="1"/>
  <c r="AD53" i="2"/>
  <c r="AA49" i="12"/>
  <c r="AE8" i="2"/>
  <c r="AV44" i="12"/>
  <c r="BC44" i="12" s="1"/>
  <c r="AE10" i="2" l="1"/>
  <c r="AE87" i="2"/>
  <c r="AE39" i="2"/>
  <c r="AZ8" i="2"/>
  <c r="BG8" i="2" s="1"/>
  <c r="AB17" i="12"/>
  <c r="AV24" i="12"/>
  <c r="BC24" i="12" s="1"/>
  <c r="AA50" i="12"/>
  <c r="AA57" i="12"/>
  <c r="AV49" i="12"/>
  <c r="AV60" i="12"/>
  <c r="BC59" i="12"/>
  <c r="BC60" i="12" s="1"/>
  <c r="BG87" i="2" l="1"/>
  <c r="AZ87" i="2"/>
  <c r="AE65" i="2"/>
  <c r="AZ65" i="2" s="1"/>
  <c r="BG65" i="2" s="1"/>
  <c r="AZ39" i="2"/>
  <c r="BG39" i="2" s="1"/>
  <c r="AV50" i="12"/>
  <c r="AV57" i="12"/>
  <c r="BC49" i="12"/>
  <c r="AB18" i="12"/>
  <c r="AE11" i="2"/>
  <c r="AE20" i="2"/>
  <c r="AZ10" i="2"/>
  <c r="AZ11" i="2" l="1"/>
  <c r="BG10" i="2"/>
  <c r="BG11" i="2" s="1"/>
  <c r="AE21" i="2"/>
  <c r="AE24" i="2"/>
  <c r="AZ20" i="2"/>
  <c r="BC50" i="12"/>
  <c r="BC57" i="12"/>
  <c r="AB27" i="12"/>
  <c r="AB37" i="12"/>
  <c r="AB90" i="12" l="1"/>
  <c r="AB54" i="12"/>
  <c r="AB39" i="12"/>
  <c r="AE28" i="2"/>
  <c r="AE25" i="2"/>
  <c r="AZ24" i="2"/>
  <c r="AZ21" i="2"/>
  <c r="BG20" i="2"/>
  <c r="BG21" i="2" s="1"/>
  <c r="AE30" i="2" l="1"/>
  <c r="AZ30" i="2" s="1"/>
  <c r="BG30" i="2" s="1"/>
  <c r="AZ28" i="2"/>
  <c r="BG28" i="2" s="1"/>
  <c r="AZ25" i="2"/>
  <c r="BG24" i="2"/>
  <c r="BG25" i="2" s="1"/>
  <c r="AB134" i="12"/>
  <c r="AB55" i="12"/>
  <c r="AC90" i="12"/>
  <c r="AD90" i="12" s="1"/>
  <c r="AE90" i="12" s="1"/>
  <c r="AF90" i="12" s="1"/>
  <c r="AG90" i="12" s="1"/>
  <c r="AH90" i="12" s="1"/>
  <c r="AI90" i="12" s="1"/>
  <c r="AJ90" i="12" s="1"/>
  <c r="AK90" i="12" s="1"/>
  <c r="AL90" i="12" s="1"/>
  <c r="AM90" i="12" s="1"/>
  <c r="AB103" i="12"/>
  <c r="AB30" i="12" s="1"/>
  <c r="AB31" i="12" l="1"/>
  <c r="AC34" i="12"/>
  <c r="AC134" i="12"/>
  <c r="AD134" i="12" s="1"/>
  <c r="AE134" i="12" s="1"/>
  <c r="AF134" i="12" s="1"/>
  <c r="AG134" i="12" s="1"/>
  <c r="AH134" i="12" s="1"/>
  <c r="AI134" i="12" s="1"/>
  <c r="AJ134" i="12" s="1"/>
  <c r="AK134" i="12" s="1"/>
  <c r="AL134" i="12" s="1"/>
  <c r="AM134" i="12" s="1"/>
  <c r="AB147" i="12"/>
  <c r="AB40" i="12" s="1"/>
  <c r="AB42" i="12" s="1"/>
  <c r="AE31" i="2"/>
  <c r="AC102" i="12" l="1"/>
  <c r="AE62" i="2"/>
  <c r="AE32" i="2"/>
  <c r="AZ31" i="2"/>
  <c r="AB21" i="12"/>
  <c r="AB22" i="12" s="1"/>
  <c r="AB44" i="12"/>
  <c r="AB59" i="12"/>
  <c r="AB49" i="12" l="1"/>
  <c r="AF8" i="2"/>
  <c r="AB60" i="12"/>
  <c r="AZ32" i="2"/>
  <c r="BG31" i="2"/>
  <c r="BG32" i="2" s="1"/>
  <c r="AE70" i="2"/>
  <c r="AE79" i="2" s="1"/>
  <c r="AZ62" i="2"/>
  <c r="AE50" i="2"/>
  <c r="AB24" i="12"/>
  <c r="AZ50" i="2" l="1"/>
  <c r="AE51" i="2"/>
  <c r="AF87" i="2"/>
  <c r="AF10" i="2"/>
  <c r="AF39" i="2"/>
  <c r="AF65" i="2" s="1"/>
  <c r="AZ70" i="2"/>
  <c r="AZ73" i="2" s="1"/>
  <c r="AZ76" i="2" s="1"/>
  <c r="BG62" i="2"/>
  <c r="BG70" i="2" s="1"/>
  <c r="BG73" i="2" s="1"/>
  <c r="BG76" i="2" s="1"/>
  <c r="AC17" i="12"/>
  <c r="AZ79" i="2"/>
  <c r="AE80" i="2"/>
  <c r="AE38" i="2" s="1"/>
  <c r="AB50" i="12"/>
  <c r="AB57" i="12"/>
  <c r="BG79" i="2" l="1"/>
  <c r="BG80" i="2" s="1"/>
  <c r="BH78" i="2" s="1"/>
  <c r="AZ80" i="2"/>
  <c r="BA78" i="2" s="1"/>
  <c r="AC18" i="12"/>
  <c r="AF11" i="2"/>
  <c r="AF20" i="2"/>
  <c r="BG50" i="2"/>
  <c r="BG51" i="2" s="1"/>
  <c r="AZ51" i="2"/>
  <c r="AE42" i="2"/>
  <c r="AE53" i="2" s="1"/>
  <c r="AZ38" i="2"/>
  <c r="AF78" i="2"/>
  <c r="AF24" i="2" l="1"/>
  <c r="AF21" i="2"/>
  <c r="AZ42" i="2"/>
  <c r="AZ53" i="2" s="1"/>
  <c r="BG38" i="2"/>
  <c r="BG42" i="2" s="1"/>
  <c r="AC27" i="12"/>
  <c r="AC37" i="12"/>
  <c r="AF28" i="2" l="1"/>
  <c r="AF25" i="2"/>
  <c r="AC91" i="12"/>
  <c r="AC54" i="12"/>
  <c r="AC39" i="12"/>
  <c r="AD91" i="12" l="1"/>
  <c r="AE91" i="12" s="1"/>
  <c r="AF91" i="12" s="1"/>
  <c r="AG91" i="12" s="1"/>
  <c r="AH91" i="12" s="1"/>
  <c r="AI91" i="12" s="1"/>
  <c r="AJ91" i="12" s="1"/>
  <c r="AK91" i="12" s="1"/>
  <c r="AL91" i="12" s="1"/>
  <c r="AM91" i="12" s="1"/>
  <c r="AC103" i="12"/>
  <c r="AC30" i="12" s="1"/>
  <c r="AC135" i="12"/>
  <c r="AC55" i="12"/>
  <c r="AF30" i="2"/>
  <c r="AF31" i="2" s="1"/>
  <c r="AF62" i="2" l="1"/>
  <c r="AF32" i="2"/>
  <c r="AD135" i="12"/>
  <c r="AE135" i="12" s="1"/>
  <c r="AF135" i="12" s="1"/>
  <c r="AG135" i="12" s="1"/>
  <c r="AH135" i="12" s="1"/>
  <c r="AI135" i="12" s="1"/>
  <c r="AJ135" i="12" s="1"/>
  <c r="AK135" i="12" s="1"/>
  <c r="AL135" i="12" s="1"/>
  <c r="AM135" i="12" s="1"/>
  <c r="AC147" i="12"/>
  <c r="AC40" i="12" s="1"/>
  <c r="AC42" i="12" s="1"/>
  <c r="AD34" i="12"/>
  <c r="AC31" i="12"/>
  <c r="AC21" i="12"/>
  <c r="AC22" i="12" s="1"/>
  <c r="AD102" i="12" l="1"/>
  <c r="AW34" i="12"/>
  <c r="AF70" i="2"/>
  <c r="AF79" i="2" s="1"/>
  <c r="AF50" i="2"/>
  <c r="AC59" i="12"/>
  <c r="AC24" i="12"/>
  <c r="AC44" i="12"/>
  <c r="AF51" i="2" l="1"/>
  <c r="AD17" i="12"/>
  <c r="AF80" i="2"/>
  <c r="AF38" i="2" s="1"/>
  <c r="AC49" i="12"/>
  <c r="AG8" i="2"/>
  <c r="AC60" i="12"/>
  <c r="AD18" i="12" l="1"/>
  <c r="AW17" i="12"/>
  <c r="AG78" i="2"/>
  <c r="AF42" i="2"/>
  <c r="AC50" i="12"/>
  <c r="AC57" i="12"/>
  <c r="AG87" i="2"/>
  <c r="AG10" i="2"/>
  <c r="AG39" i="2"/>
  <c r="AG65" i="2" s="1"/>
  <c r="AG20" i="2" l="1"/>
  <c r="AG11" i="2"/>
  <c r="AD27" i="12"/>
  <c r="AD37" i="12"/>
  <c r="AW18" i="12"/>
  <c r="AW15" i="12" l="1"/>
  <c r="AG24" i="2"/>
  <c r="AG21" i="2"/>
  <c r="AD39" i="12"/>
  <c r="AW37" i="12"/>
  <c r="AD92" i="12"/>
  <c r="AW27" i="12"/>
  <c r="AD54" i="12"/>
  <c r="AE92" i="12" l="1"/>
  <c r="AF92" i="12" s="1"/>
  <c r="AG92" i="12" s="1"/>
  <c r="AH92" i="12" s="1"/>
  <c r="AI92" i="12" s="1"/>
  <c r="AJ92" i="12" s="1"/>
  <c r="AK92" i="12" s="1"/>
  <c r="AL92" i="12" s="1"/>
  <c r="AM92" i="12" s="1"/>
  <c r="AD103" i="12"/>
  <c r="AD30" i="12" s="1"/>
  <c r="AW36" i="12"/>
  <c r="AG25" i="2"/>
  <c r="AG28" i="2"/>
  <c r="AD136" i="12"/>
  <c r="AD55" i="12"/>
  <c r="AW39" i="12"/>
  <c r="AW26" i="12"/>
  <c r="AW33" i="12"/>
  <c r="AE136" i="12" l="1"/>
  <c r="AF136" i="12" s="1"/>
  <c r="AG136" i="12" s="1"/>
  <c r="AH136" i="12" s="1"/>
  <c r="AI136" i="12" s="1"/>
  <c r="AJ136" i="12" s="1"/>
  <c r="AK136" i="12" s="1"/>
  <c r="AL136" i="12" s="1"/>
  <c r="AM136" i="12" s="1"/>
  <c r="AD147" i="12"/>
  <c r="AD40" i="12" s="1"/>
  <c r="AW54" i="12"/>
  <c r="AW55" i="12"/>
  <c r="AG30" i="2"/>
  <c r="AG31" i="2"/>
  <c r="AD31" i="12"/>
  <c r="AD21" i="12"/>
  <c r="AW30" i="12"/>
  <c r="AE34" i="12"/>
  <c r="AG62" i="2" l="1"/>
  <c r="AG32" i="2"/>
  <c r="AW21" i="12"/>
  <c r="AD22" i="12"/>
  <c r="AE102" i="12"/>
  <c r="AD59" i="12"/>
  <c r="AW31" i="12"/>
  <c r="AD42" i="12"/>
  <c r="AW40" i="12"/>
  <c r="AD60" i="12" l="1"/>
  <c r="AW59" i="12"/>
  <c r="AD44" i="12"/>
  <c r="AW42" i="12"/>
  <c r="AW29" i="12"/>
  <c r="AD24" i="12"/>
  <c r="AW22" i="12"/>
  <c r="AG70" i="2"/>
  <c r="AG79" i="2" s="1"/>
  <c r="AG50" i="2"/>
  <c r="AG51" i="2" l="1"/>
  <c r="AD49" i="12"/>
  <c r="AH8" i="2"/>
  <c r="AW44" i="12"/>
  <c r="AW60" i="12"/>
  <c r="AE17" i="12"/>
  <c r="AW24" i="12"/>
  <c r="AG80" i="2"/>
  <c r="AG38" i="2" s="1"/>
  <c r="AW41" i="12"/>
  <c r="AE18" i="12" l="1"/>
  <c r="AD50" i="12"/>
  <c r="AD57" i="12"/>
  <c r="AW49" i="12"/>
  <c r="AH87" i="2"/>
  <c r="AH10" i="2"/>
  <c r="AH39" i="2"/>
  <c r="BA8" i="2"/>
  <c r="AH78" i="2"/>
  <c r="AG42" i="2"/>
  <c r="BA39" i="2" l="1"/>
  <c r="AH65" i="2"/>
  <c r="BA65" i="2" s="1"/>
  <c r="AH20" i="2"/>
  <c r="AH11" i="2"/>
  <c r="BA10" i="2"/>
  <c r="BA87" i="2"/>
  <c r="AE27" i="12"/>
  <c r="AE37" i="12"/>
  <c r="AW50" i="12"/>
  <c r="AW57" i="12"/>
  <c r="AH21" i="2" l="1"/>
  <c r="AH24" i="2"/>
  <c r="BA20" i="2"/>
  <c r="AE39" i="12"/>
  <c r="AE93" i="12"/>
  <c r="AE54" i="12"/>
  <c r="BA11" i="2"/>
  <c r="AF93" i="12" l="1"/>
  <c r="AG93" i="12" s="1"/>
  <c r="AH93" i="12" s="1"/>
  <c r="AI93" i="12" s="1"/>
  <c r="AJ93" i="12" s="1"/>
  <c r="AK93" i="12" s="1"/>
  <c r="AL93" i="12" s="1"/>
  <c r="AM93" i="12" s="1"/>
  <c r="AE103" i="12"/>
  <c r="AE30" i="12" s="1"/>
  <c r="BA21" i="2"/>
  <c r="AH25" i="2"/>
  <c r="AH28" i="2"/>
  <c r="BA24" i="2"/>
  <c r="AE137" i="12"/>
  <c r="AE55" i="12"/>
  <c r="BA25" i="2" l="1"/>
  <c r="AH30" i="2"/>
  <c r="BA30" i="2" s="1"/>
  <c r="BA28" i="2"/>
  <c r="AE31" i="12"/>
  <c r="AF34" i="12"/>
  <c r="AF137" i="12"/>
  <c r="AG137" i="12" s="1"/>
  <c r="AH137" i="12" s="1"/>
  <c r="AI137" i="12" s="1"/>
  <c r="AJ137" i="12" s="1"/>
  <c r="AK137" i="12" s="1"/>
  <c r="AL137" i="12" s="1"/>
  <c r="AM137" i="12" s="1"/>
  <c r="AE147" i="12"/>
  <c r="AE40" i="12" s="1"/>
  <c r="AE42" i="12" s="1"/>
  <c r="AE21" i="12" l="1"/>
  <c r="AE22" i="12" s="1"/>
  <c r="AH31" i="2"/>
  <c r="AE44" i="12"/>
  <c r="AE59" i="12"/>
  <c r="AF102" i="12"/>
  <c r="AH62" i="2" l="1"/>
  <c r="AH32" i="2"/>
  <c r="BA31" i="2"/>
  <c r="AE60" i="12"/>
  <c r="AE24" i="12"/>
  <c r="AE49" i="12"/>
  <c r="AI8" i="2"/>
  <c r="AF17" i="12" l="1"/>
  <c r="AI10" i="2"/>
  <c r="AI87" i="2"/>
  <c r="AI39" i="2"/>
  <c r="AI65" i="2" s="1"/>
  <c r="AH70" i="2"/>
  <c r="AH79" i="2" s="1"/>
  <c r="BA62" i="2"/>
  <c r="AH50" i="2"/>
  <c r="BA32" i="2"/>
  <c r="AE50" i="12"/>
  <c r="AE57" i="12"/>
  <c r="BA79" i="2" l="1"/>
  <c r="AH80" i="2"/>
  <c r="AH38" i="2" s="1"/>
  <c r="AI11" i="2"/>
  <c r="AI20" i="2"/>
  <c r="BA70" i="2"/>
  <c r="BA73" i="2" s="1"/>
  <c r="BA76" i="2" s="1"/>
  <c r="BA50" i="2"/>
  <c r="BA51" i="2" s="1"/>
  <c r="AH51" i="2"/>
  <c r="AF18" i="12"/>
  <c r="BA38" i="2" l="1"/>
  <c r="BA42" i="2" s="1"/>
  <c r="AH42" i="2"/>
  <c r="AI78" i="2"/>
  <c r="AF27" i="12"/>
  <c r="AF37" i="12"/>
  <c r="AI21" i="2"/>
  <c r="AI24" i="2"/>
  <c r="BA80" i="2"/>
  <c r="BB78" i="2" s="1"/>
  <c r="AF94" i="12" l="1"/>
  <c r="AF54" i="12"/>
  <c r="AI28" i="2"/>
  <c r="AI25" i="2"/>
  <c r="AF39" i="12"/>
  <c r="AI30" i="2" l="1"/>
  <c r="AI31" i="2"/>
  <c r="AG94" i="12"/>
  <c r="AH94" i="12" s="1"/>
  <c r="AI94" i="12" s="1"/>
  <c r="AJ94" i="12" s="1"/>
  <c r="AK94" i="12" s="1"/>
  <c r="AL94" i="12" s="1"/>
  <c r="AM94" i="12" s="1"/>
  <c r="AF103" i="12"/>
  <c r="AF30" i="12" s="1"/>
  <c r="AF138" i="12"/>
  <c r="AF55" i="12"/>
  <c r="AG138" i="12" l="1"/>
  <c r="AH138" i="12" s="1"/>
  <c r="AI138" i="12" s="1"/>
  <c r="AJ138" i="12" s="1"/>
  <c r="AK138" i="12" s="1"/>
  <c r="AL138" i="12" s="1"/>
  <c r="AM138" i="12" s="1"/>
  <c r="AF147" i="12"/>
  <c r="AF40" i="12" s="1"/>
  <c r="AF42" i="12" s="1"/>
  <c r="AI62" i="2"/>
  <c r="AI32" i="2"/>
  <c r="AF21" i="12"/>
  <c r="AF22" i="12" s="1"/>
  <c r="AF31" i="12"/>
  <c r="AG34" i="12"/>
  <c r="AF59" i="12" l="1"/>
  <c r="AI70" i="2"/>
  <c r="AI79" i="2" s="1"/>
  <c r="AI50" i="2"/>
  <c r="AG102" i="12"/>
  <c r="AX34" i="12"/>
  <c r="AF24" i="12"/>
  <c r="AF44" i="12"/>
  <c r="AI80" i="2" l="1"/>
  <c r="AI38" i="2" s="1"/>
  <c r="AG17" i="12"/>
  <c r="AF49" i="12"/>
  <c r="AJ8" i="2"/>
  <c r="AI51" i="2"/>
  <c r="AF60" i="12"/>
  <c r="AJ87" i="2" l="1"/>
  <c r="AJ10" i="2"/>
  <c r="AJ39" i="2"/>
  <c r="AJ65" i="2" s="1"/>
  <c r="AG18" i="12"/>
  <c r="AX17" i="12"/>
  <c r="AF50" i="12"/>
  <c r="AF57" i="12"/>
  <c r="AI42" i="2"/>
  <c r="AJ78" i="2"/>
  <c r="AJ11" i="2" l="1"/>
  <c r="AJ20" i="2"/>
  <c r="AG27" i="12"/>
  <c r="AG37" i="12"/>
  <c r="AX18" i="12"/>
  <c r="AG95" i="12" l="1"/>
  <c r="AX27" i="12"/>
  <c r="AG54" i="12"/>
  <c r="AG39" i="12"/>
  <c r="AX37" i="12"/>
  <c r="AJ24" i="2"/>
  <c r="AJ21" i="2"/>
  <c r="AX15" i="12"/>
  <c r="AG139" i="12" l="1"/>
  <c r="AG55" i="12"/>
  <c r="AX39" i="12"/>
  <c r="AX26" i="12"/>
  <c r="AX33" i="12"/>
  <c r="AJ28" i="2"/>
  <c r="AJ25" i="2"/>
  <c r="AX36" i="12"/>
  <c r="AH95" i="12"/>
  <c r="AI95" i="12" s="1"/>
  <c r="AJ95" i="12" s="1"/>
  <c r="AK95" i="12" s="1"/>
  <c r="AL95" i="12" s="1"/>
  <c r="AM95" i="12" s="1"/>
  <c r="AG103" i="12"/>
  <c r="AG30" i="12" s="1"/>
  <c r="AJ30" i="2" l="1"/>
  <c r="AJ31" i="2"/>
  <c r="AX54" i="12"/>
  <c r="AX55" i="12"/>
  <c r="AH34" i="12"/>
  <c r="AX30" i="12"/>
  <c r="AG31" i="12"/>
  <c r="AH139" i="12"/>
  <c r="AI139" i="12" s="1"/>
  <c r="AJ139" i="12" s="1"/>
  <c r="AK139" i="12" s="1"/>
  <c r="AL139" i="12" s="1"/>
  <c r="AM139" i="12" s="1"/>
  <c r="AG147" i="12"/>
  <c r="AG40" i="12" s="1"/>
  <c r="AG21" i="12" s="1"/>
  <c r="AX21" i="12" l="1"/>
  <c r="AG22" i="12"/>
  <c r="AH102" i="12"/>
  <c r="AJ32" i="2"/>
  <c r="AJ62" i="2"/>
  <c r="AX40" i="12"/>
  <c r="AG42" i="12"/>
  <c r="AX31" i="12"/>
  <c r="AG44" i="12" l="1"/>
  <c r="AX42" i="12"/>
  <c r="AX29" i="12"/>
  <c r="AG24" i="12"/>
  <c r="AX22" i="12"/>
  <c r="AG59" i="12"/>
  <c r="AJ70" i="2"/>
  <c r="AJ79" i="2" s="1"/>
  <c r="AJ50" i="2"/>
  <c r="AG60" i="12" l="1"/>
  <c r="AX59" i="12"/>
  <c r="AX41" i="12"/>
  <c r="AJ51" i="2"/>
  <c r="AJ80" i="2"/>
  <c r="AJ38" i="2" s="1"/>
  <c r="AH17" i="12"/>
  <c r="AX24" i="12"/>
  <c r="AG49" i="12"/>
  <c r="AK8" i="2"/>
  <c r="AX44" i="12"/>
  <c r="AH18" i="12" l="1"/>
  <c r="AX60" i="12"/>
  <c r="AG50" i="12"/>
  <c r="AG57" i="12"/>
  <c r="AX49" i="12"/>
  <c r="AK87" i="2"/>
  <c r="BB87" i="2" s="1"/>
  <c r="AK10" i="2"/>
  <c r="AK39" i="2"/>
  <c r="BB8" i="2"/>
  <c r="AK78" i="2"/>
  <c r="AJ42" i="2"/>
  <c r="AK20" i="2" l="1"/>
  <c r="AK11" i="2"/>
  <c r="BB10" i="2"/>
  <c r="AH27" i="12"/>
  <c r="AH37" i="12"/>
  <c r="AX50" i="12"/>
  <c r="AX57" i="12"/>
  <c r="BB39" i="2"/>
  <c r="AK65" i="2"/>
  <c r="BB65" i="2" s="1"/>
  <c r="BB11" i="2" l="1"/>
  <c r="AH96" i="12"/>
  <c r="AH54" i="12"/>
  <c r="AH39" i="12"/>
  <c r="AK24" i="2"/>
  <c r="AK21" i="2"/>
  <c r="BB20" i="2"/>
  <c r="BB21" i="2" l="1"/>
  <c r="AH140" i="12"/>
  <c r="AH55" i="12"/>
  <c r="AI96" i="12"/>
  <c r="AJ96" i="12" s="1"/>
  <c r="AK96" i="12" s="1"/>
  <c r="AL96" i="12" s="1"/>
  <c r="AM96" i="12" s="1"/>
  <c r="AH103" i="12"/>
  <c r="AH30" i="12" s="1"/>
  <c r="AK25" i="2"/>
  <c r="AK28" i="2"/>
  <c r="BB24" i="2"/>
  <c r="AI140" i="12" l="1"/>
  <c r="AJ140" i="12" s="1"/>
  <c r="AK140" i="12" s="1"/>
  <c r="AL140" i="12" s="1"/>
  <c r="AM140" i="12" s="1"/>
  <c r="AH147" i="12"/>
  <c r="AH40" i="12" s="1"/>
  <c r="AH42" i="12" s="1"/>
  <c r="AH31" i="12"/>
  <c r="AH21" i="12"/>
  <c r="AH22" i="12" s="1"/>
  <c r="AI34" i="12"/>
  <c r="BB25" i="2"/>
  <c r="AK30" i="2"/>
  <c r="BB30" i="2" s="1"/>
  <c r="BB28" i="2"/>
  <c r="AH24" i="12" l="1"/>
  <c r="AH59" i="12"/>
  <c r="AH44" i="12"/>
  <c r="AK31" i="2"/>
  <c r="AI102" i="12"/>
  <c r="AH49" i="12" l="1"/>
  <c r="AL8" i="2"/>
  <c r="AH60" i="12"/>
  <c r="AK62" i="2"/>
  <c r="AK32" i="2"/>
  <c r="BB31" i="2"/>
  <c r="AI17" i="12"/>
  <c r="AI18" i="12" l="1"/>
  <c r="AK70" i="2"/>
  <c r="AK79" i="2" s="1"/>
  <c r="BB62" i="2"/>
  <c r="AK50" i="2"/>
  <c r="AL87" i="2"/>
  <c r="AL10" i="2"/>
  <c r="AL39" i="2"/>
  <c r="AL65" i="2" s="1"/>
  <c r="BB32" i="2"/>
  <c r="AH50" i="12"/>
  <c r="AH57" i="12"/>
  <c r="BB70" i="2" l="1"/>
  <c r="BB73" i="2" s="1"/>
  <c r="BB76" i="2" s="1"/>
  <c r="AL20" i="2"/>
  <c r="AL11" i="2"/>
  <c r="BB79" i="2"/>
  <c r="AK80" i="2"/>
  <c r="AK38" i="2" s="1"/>
  <c r="BB50" i="2"/>
  <c r="BB51" i="2" s="1"/>
  <c r="AK51" i="2"/>
  <c r="AI27" i="12"/>
  <c r="AI37" i="12"/>
  <c r="AL78" i="2" l="1"/>
  <c r="AK42" i="2"/>
  <c r="BB38" i="2"/>
  <c r="BB42" i="2" s="1"/>
  <c r="AL21" i="2"/>
  <c r="AL24" i="2"/>
  <c r="AI39" i="12"/>
  <c r="BB80" i="2"/>
  <c r="BC78" i="2" s="1"/>
  <c r="AI97" i="12"/>
  <c r="AI54" i="12"/>
  <c r="AJ97" i="12" l="1"/>
  <c r="AK97" i="12" s="1"/>
  <c r="AL97" i="12" s="1"/>
  <c r="AM97" i="12" s="1"/>
  <c r="AI103" i="12"/>
  <c r="AI30" i="12" s="1"/>
  <c r="AI141" i="12"/>
  <c r="AI55" i="12"/>
  <c r="AL25" i="2"/>
  <c r="AL28" i="2"/>
  <c r="AL30" i="2" l="1"/>
  <c r="AJ141" i="12"/>
  <c r="AK141" i="12" s="1"/>
  <c r="AL141" i="12" s="1"/>
  <c r="AM141" i="12" s="1"/>
  <c r="AI147" i="12"/>
  <c r="AI40" i="12" s="1"/>
  <c r="AI42" i="12" s="1"/>
  <c r="AI31" i="12"/>
  <c r="AI21" i="12"/>
  <c r="AI22" i="12" s="1"/>
  <c r="AJ34" i="12"/>
  <c r="AJ102" i="12" l="1"/>
  <c r="AY34" i="12"/>
  <c r="AI59" i="12"/>
  <c r="AI24" i="12"/>
  <c r="AI44" i="12"/>
  <c r="AL31" i="2"/>
  <c r="AI60" i="12" l="1"/>
  <c r="AI49" i="12"/>
  <c r="AM8" i="2"/>
  <c r="AL62" i="2"/>
  <c r="AL32" i="2"/>
  <c r="AJ17" i="12"/>
  <c r="AI50" i="12" l="1"/>
  <c r="AI57" i="12"/>
  <c r="AJ18" i="12"/>
  <c r="AY17" i="12"/>
  <c r="AM10" i="2"/>
  <c r="AM87" i="2"/>
  <c r="AM39" i="2"/>
  <c r="AM65" i="2" s="1"/>
  <c r="AL70" i="2"/>
  <c r="AL79" i="2" s="1"/>
  <c r="AL50" i="2"/>
  <c r="AL51" i="2" l="1"/>
  <c r="AJ27" i="12"/>
  <c r="AJ37" i="12"/>
  <c r="AY18" i="12"/>
  <c r="AM11" i="2"/>
  <c r="AM20" i="2"/>
  <c r="AL80" i="2"/>
  <c r="AL38" i="2" s="1"/>
  <c r="AL42" i="2" l="1"/>
  <c r="AM78" i="2"/>
  <c r="AY15" i="12"/>
  <c r="AM21" i="2"/>
  <c r="AM24" i="2"/>
  <c r="AJ98" i="12"/>
  <c r="AY27" i="12"/>
  <c r="AJ54" i="12"/>
  <c r="AJ39" i="12"/>
  <c r="AY37" i="12"/>
  <c r="AY36" i="12" l="1"/>
  <c r="AK98" i="12"/>
  <c r="AL98" i="12" s="1"/>
  <c r="AM98" i="12" s="1"/>
  <c r="AJ103" i="12"/>
  <c r="AJ30" i="12" s="1"/>
  <c r="AJ142" i="12"/>
  <c r="AJ55" i="12"/>
  <c r="AY39" i="12"/>
  <c r="AM28" i="2"/>
  <c r="AM25" i="2"/>
  <c r="AY26" i="12"/>
  <c r="AY33" i="12"/>
  <c r="AK142" i="12" l="1"/>
  <c r="AL142" i="12" s="1"/>
  <c r="AM142" i="12" s="1"/>
  <c r="AJ147" i="12"/>
  <c r="AJ40" i="12" s="1"/>
  <c r="AY54" i="12"/>
  <c r="AY55" i="12"/>
  <c r="AM30" i="2"/>
  <c r="AM31" i="2" s="1"/>
  <c r="AY30" i="12"/>
  <c r="AJ21" i="12"/>
  <c r="AJ31" i="12"/>
  <c r="AK34" i="12"/>
  <c r="AM62" i="2" l="1"/>
  <c r="AM32" i="2"/>
  <c r="AJ42" i="12"/>
  <c r="AY40" i="12"/>
  <c r="AK102" i="12"/>
  <c r="AJ59" i="12"/>
  <c r="AY31" i="12"/>
  <c r="AJ22" i="12"/>
  <c r="AY21" i="12"/>
  <c r="AJ24" i="12" l="1"/>
  <c r="AY22" i="12"/>
  <c r="AJ60" i="12"/>
  <c r="AY59" i="12"/>
  <c r="AY29" i="12"/>
  <c r="AJ44" i="12"/>
  <c r="AY42" i="12"/>
  <c r="AM70" i="2"/>
  <c r="AM79" i="2" s="1"/>
  <c r="AM50" i="2"/>
  <c r="AM80" i="2" l="1"/>
  <c r="AM38" i="2" s="1"/>
  <c r="AK17" i="12"/>
  <c r="AY24" i="12"/>
  <c r="AM51" i="2"/>
  <c r="AJ49" i="12"/>
  <c r="AN8" i="2"/>
  <c r="AY44" i="12"/>
  <c r="AY41" i="12"/>
  <c r="AY60" i="12"/>
  <c r="AM42" i="2" l="1"/>
  <c r="AN78" i="2"/>
  <c r="AJ50" i="12"/>
  <c r="AJ57" i="12"/>
  <c r="AY49" i="12"/>
  <c r="AK18" i="12"/>
  <c r="AN87" i="2"/>
  <c r="BC87" i="2" s="1"/>
  <c r="AN10" i="2"/>
  <c r="AN39" i="2"/>
  <c r="BC8" i="2"/>
  <c r="AN65" i="2" l="1"/>
  <c r="BC65" i="2" s="1"/>
  <c r="BC39" i="2"/>
  <c r="AK37" i="12"/>
  <c r="AK27" i="12"/>
  <c r="AN11" i="2"/>
  <c r="AN20" i="2"/>
  <c r="BC10" i="2"/>
  <c r="AY50" i="12"/>
  <c r="AY57" i="12"/>
  <c r="AN24" i="2" l="1"/>
  <c r="AN21" i="2"/>
  <c r="BC20" i="2"/>
  <c r="BC11" i="2"/>
  <c r="AK39" i="12"/>
  <c r="AK99" i="12"/>
  <c r="AK54" i="12"/>
  <c r="AL99" i="12" l="1"/>
  <c r="AM99" i="12" s="1"/>
  <c r="AK103" i="12"/>
  <c r="AK30" i="12" s="1"/>
  <c r="BC21" i="2"/>
  <c r="AK143" i="12"/>
  <c r="AK55" i="12"/>
  <c r="AN28" i="2"/>
  <c r="AN25" i="2"/>
  <c r="BC24" i="2"/>
  <c r="AL34" i="12" l="1"/>
  <c r="AK31" i="12"/>
  <c r="AN30" i="2"/>
  <c r="BC30" i="2" s="1"/>
  <c r="BC28" i="2"/>
  <c r="BC25" i="2"/>
  <c r="AL143" i="12"/>
  <c r="AM143" i="12" s="1"/>
  <c r="AK147" i="12"/>
  <c r="AK40" i="12" s="1"/>
  <c r="AK42" i="12" s="1"/>
  <c r="AK21" i="12" l="1"/>
  <c r="AK22" i="12" s="1"/>
  <c r="AK44" i="12"/>
  <c r="AK59" i="12"/>
  <c r="AN31" i="2"/>
  <c r="AL102" i="12"/>
  <c r="AK60" i="12" l="1"/>
  <c r="AK49" i="12"/>
  <c r="AO8" i="2"/>
  <c r="AN62" i="2"/>
  <c r="AN32" i="2"/>
  <c r="BC31" i="2"/>
  <c r="AK24" i="12"/>
  <c r="BC32" i="2" l="1"/>
  <c r="AK50" i="12"/>
  <c r="AK57" i="12"/>
  <c r="AN70" i="2"/>
  <c r="AN79" i="2" s="1"/>
  <c r="BC62" i="2"/>
  <c r="AN50" i="2"/>
  <c r="AO87" i="2"/>
  <c r="AO10" i="2"/>
  <c r="AO39" i="2"/>
  <c r="AO65" i="2" s="1"/>
  <c r="AL17" i="12"/>
  <c r="BC70" i="2" l="1"/>
  <c r="BC73" i="2" s="1"/>
  <c r="BC76" i="2" s="1"/>
  <c r="BC50" i="2"/>
  <c r="BC51" i="2" s="1"/>
  <c r="AN51" i="2"/>
  <c r="AO20" i="2"/>
  <c r="AO11" i="2"/>
  <c r="BC79" i="2"/>
  <c r="AN80" i="2"/>
  <c r="AN38" i="2" s="1"/>
  <c r="AL18" i="12"/>
  <c r="AL27" i="12" l="1"/>
  <c r="AL37" i="12"/>
  <c r="AO78" i="2"/>
  <c r="BC38" i="2"/>
  <c r="BC42" i="2" s="1"/>
  <c r="AN42" i="2"/>
  <c r="AO24" i="2"/>
  <c r="AO21" i="2"/>
  <c r="BC80" i="2"/>
  <c r="BD78" i="2" s="1"/>
  <c r="AL39" i="12" l="1"/>
  <c r="AO25" i="2"/>
  <c r="AO28" i="2"/>
  <c r="AL100" i="12"/>
  <c r="AL54" i="12"/>
  <c r="AO30" i="2" l="1"/>
  <c r="AO31" i="2"/>
  <c r="AL144" i="12"/>
  <c r="AL55" i="12"/>
  <c r="AM100" i="12"/>
  <c r="AL103" i="12"/>
  <c r="AL30" i="12" s="1"/>
  <c r="AL31" i="12" l="1"/>
  <c r="AL21" i="12"/>
  <c r="AL22" i="12" s="1"/>
  <c r="AM34" i="12"/>
  <c r="AM144" i="12"/>
  <c r="AL147" i="12"/>
  <c r="AL40" i="12" s="1"/>
  <c r="AL42" i="12" s="1"/>
  <c r="AO62" i="2"/>
  <c r="AO32" i="2"/>
  <c r="AM102" i="12" l="1"/>
  <c r="AZ34" i="12"/>
  <c r="AO70" i="2"/>
  <c r="AO79" i="2" s="1"/>
  <c r="AO50" i="2"/>
  <c r="AL24" i="12"/>
  <c r="AL44" i="12"/>
  <c r="AL59" i="12"/>
  <c r="AO80" i="2" l="1"/>
  <c r="AO38" i="2" s="1"/>
  <c r="AL60" i="12"/>
  <c r="AM17" i="12"/>
  <c r="BD34" i="12"/>
  <c r="AO51" i="2"/>
  <c r="AL49" i="12"/>
  <c r="AP8" i="2"/>
  <c r="AL50" i="12" l="1"/>
  <c r="AL57" i="12"/>
  <c r="AP87" i="2"/>
  <c r="AP10" i="2"/>
  <c r="AP39" i="2"/>
  <c r="AP65" i="2" s="1"/>
  <c r="AP78" i="2"/>
  <c r="AO42" i="2"/>
  <c r="AM18" i="12"/>
  <c r="AZ17" i="12"/>
  <c r="BD17" i="12" s="1"/>
  <c r="AP20" i="2" l="1"/>
  <c r="AP11" i="2"/>
  <c r="AM27" i="12"/>
  <c r="AM37" i="12"/>
  <c r="AZ18" i="12"/>
  <c r="AM101" i="12" l="1"/>
  <c r="AM103" i="12" s="1"/>
  <c r="AM30" i="12" s="1"/>
  <c r="AZ27" i="12"/>
  <c r="AM54" i="12"/>
  <c r="AZ15" i="12"/>
  <c r="BD18" i="12"/>
  <c r="BD15" i="12" s="1"/>
  <c r="AM39" i="12"/>
  <c r="AZ37" i="12"/>
  <c r="AP21" i="2"/>
  <c r="AP24" i="2"/>
  <c r="AZ36" i="12" l="1"/>
  <c r="BD37" i="12"/>
  <c r="BD36" i="12" s="1"/>
  <c r="AM145" i="12"/>
  <c r="AM147" i="12" s="1"/>
  <c r="AM40" i="12" s="1"/>
  <c r="AM55" i="12"/>
  <c r="AZ39" i="12"/>
  <c r="AZ26" i="12"/>
  <c r="BD27" i="12"/>
  <c r="AZ33" i="12"/>
  <c r="AP25" i="2"/>
  <c r="AP28" i="2"/>
  <c r="AM31" i="12"/>
  <c r="BD30" i="12"/>
  <c r="AZ30" i="12"/>
  <c r="BD40" i="12" l="1"/>
  <c r="AM42" i="12"/>
  <c r="AZ40" i="12"/>
  <c r="AP31" i="2"/>
  <c r="AP30" i="2"/>
  <c r="AM59" i="12"/>
  <c r="AZ31" i="12"/>
  <c r="BD26" i="12"/>
  <c r="BD33" i="12"/>
  <c r="BD55" i="12"/>
  <c r="AM21" i="12"/>
  <c r="AZ54" i="12"/>
  <c r="AZ55" i="12"/>
  <c r="BD39" i="12"/>
  <c r="AZ21" i="12" l="1"/>
  <c r="BD21" i="12"/>
  <c r="AM22" i="12"/>
  <c r="AM60" i="12"/>
  <c r="AZ59" i="12"/>
  <c r="AP62" i="2"/>
  <c r="AP32" i="2"/>
  <c r="AM44" i="12"/>
  <c r="AZ42" i="12"/>
  <c r="AZ29" i="12"/>
  <c r="BD31" i="12"/>
  <c r="BD29" i="12" s="1"/>
  <c r="AM24" i="12" l="1"/>
  <c r="AZ24" i="12" s="1"/>
  <c r="BD24" i="12" s="1"/>
  <c r="AZ22" i="12"/>
  <c r="BD22" i="12" s="1"/>
  <c r="AZ41" i="12"/>
  <c r="BD42" i="12"/>
  <c r="BD41" i="12" s="1"/>
  <c r="AP70" i="2"/>
  <c r="AP79" i="2" s="1"/>
  <c r="AP50" i="2"/>
  <c r="AM49" i="12"/>
  <c r="AQ8" i="2"/>
  <c r="AZ44" i="12"/>
  <c r="BD44" i="12" s="1"/>
  <c r="AZ60" i="12"/>
  <c r="BD59" i="12"/>
  <c r="BD60" i="12" s="1"/>
  <c r="AP51" i="2" l="1"/>
  <c r="AM50" i="12"/>
  <c r="AM57" i="12"/>
  <c r="AZ49" i="12"/>
  <c r="AQ10" i="2"/>
  <c r="AQ87" i="2"/>
  <c r="AQ39" i="2"/>
  <c r="BD8" i="2"/>
  <c r="BH8" i="2" s="1"/>
  <c r="AP80" i="2"/>
  <c r="AP38" i="2" s="1"/>
  <c r="AP42" i="2" l="1"/>
  <c r="AQ78" i="2"/>
  <c r="AQ65" i="2"/>
  <c r="BD65" i="2" s="1"/>
  <c r="BH65" i="2" s="1"/>
  <c r="BD39" i="2"/>
  <c r="BH39" i="2" s="1"/>
  <c r="BH87" i="2"/>
  <c r="BD87" i="2"/>
  <c r="AQ11" i="2"/>
  <c r="AQ20" i="2"/>
  <c r="BD10" i="2"/>
  <c r="AZ50" i="12"/>
  <c r="AZ57" i="12"/>
  <c r="BD49" i="12"/>
  <c r="BD50" i="12" l="1"/>
  <c r="BD57" i="12"/>
  <c r="AQ21" i="2"/>
  <c r="AQ24" i="2"/>
  <c r="BD20" i="2"/>
  <c r="BD11" i="2"/>
  <c r="BH10" i="2"/>
  <c r="BH11" i="2" s="1"/>
  <c r="BD21" i="2" l="1"/>
  <c r="BH20" i="2"/>
  <c r="BH21" i="2" s="1"/>
  <c r="AQ28" i="2"/>
  <c r="AQ25" i="2"/>
  <c r="BD24" i="2"/>
  <c r="AQ30" i="2" l="1"/>
  <c r="BD30" i="2" s="1"/>
  <c r="BH30" i="2" s="1"/>
  <c r="AQ31" i="2"/>
  <c r="BD28" i="2"/>
  <c r="BH28" i="2" s="1"/>
  <c r="BD25" i="2"/>
  <c r="BH24" i="2"/>
  <c r="BH25" i="2" s="1"/>
  <c r="AQ62" i="2" l="1"/>
  <c r="AQ32" i="2"/>
  <c r="BD31" i="2"/>
  <c r="BD32" i="2" l="1"/>
  <c r="BH31" i="2"/>
  <c r="BH32" i="2" s="1"/>
  <c r="AQ70" i="2"/>
  <c r="AQ79" i="2" s="1"/>
  <c r="BD62" i="2"/>
  <c r="AQ50" i="2"/>
  <c r="BD79" i="2" l="1"/>
  <c r="AQ80" i="2"/>
  <c r="AQ38" i="2" s="1"/>
  <c r="BD70" i="2"/>
  <c r="BD73" i="2" s="1"/>
  <c r="BD76" i="2" s="1"/>
  <c r="BH62" i="2"/>
  <c r="BH70" i="2" s="1"/>
  <c r="BH73" i="2" s="1"/>
  <c r="BH76" i="2" s="1"/>
  <c r="BD50" i="2"/>
  <c r="AQ51" i="2"/>
  <c r="AQ42" i="2" l="1"/>
  <c r="BD38" i="2"/>
  <c r="BH50" i="2"/>
  <c r="BH51" i="2" s="1"/>
  <c r="BD51" i="2"/>
  <c r="BH79" i="2"/>
  <c r="BH80" i="2" s="1"/>
  <c r="BD80" i="2"/>
  <c r="BD42" i="2" l="1"/>
  <c r="BH38" i="2"/>
  <c r="BH42" i="2" s="1"/>
</calcChain>
</file>

<file path=xl/sharedStrings.xml><?xml version="1.0" encoding="utf-8"?>
<sst xmlns="http://schemas.openxmlformats.org/spreadsheetml/2006/main" count="457" uniqueCount="260">
  <si>
    <t>x</t>
  </si>
  <si>
    <t>Salaries &amp; Benefits at % of OpEx</t>
  </si>
  <si>
    <t>Total Salaries &amp; Benfits</t>
  </si>
  <si>
    <t>Total Expense</t>
  </si>
  <si>
    <t>Operational Expense / Head</t>
  </si>
  <si>
    <t>Revenue / Head</t>
  </si>
  <si>
    <t>Total Headcount</t>
  </si>
  <si>
    <t>METRICS</t>
  </si>
  <si>
    <t>Ending Cash Balance / Cumulative Cash Needs</t>
  </si>
  <si>
    <t>Change in Cash</t>
  </si>
  <si>
    <t>Beginning Cash Balance</t>
  </si>
  <si>
    <t>Cash Flow From Financing Activities</t>
  </si>
  <si>
    <t>EQUITY INVESTMENT ====&gt;</t>
  </si>
  <si>
    <t>Cash Flow From Investing Activities</t>
  </si>
  <si>
    <t>Capital Expenditures</t>
  </si>
  <si>
    <t>Cash Flow From Operations</t>
  </si>
  <si>
    <t>Changes in Net Working Capital:</t>
  </si>
  <si>
    <t>D&amp;A</t>
  </si>
  <si>
    <t>Net Income</t>
  </si>
  <si>
    <t>CASH FLOW</t>
  </si>
  <si>
    <t>Days Payables Outstanding</t>
  </si>
  <si>
    <t>Days Sales Outstanding</t>
  </si>
  <si>
    <t>Balance Sheet Assumptions</t>
  </si>
  <si>
    <t>Total Liabilities &amp; Equity</t>
  </si>
  <si>
    <t>Equity</t>
  </si>
  <si>
    <t>Total Liabilities</t>
  </si>
  <si>
    <t>Other Liabilities</t>
  </si>
  <si>
    <t>Deferred Revenue</t>
  </si>
  <si>
    <t>AP</t>
  </si>
  <si>
    <t>Total Assets</t>
  </si>
  <si>
    <t>Other Assets</t>
  </si>
  <si>
    <t>Fixed Assets</t>
  </si>
  <si>
    <t>AR</t>
  </si>
  <si>
    <t>Cash</t>
  </si>
  <si>
    <t>BALANCE SHEET</t>
  </si>
  <si>
    <t>% margin</t>
  </si>
  <si>
    <t>Tax Expense (-)</t>
  </si>
  <si>
    <t>Pre-Tax Income</t>
  </si>
  <si>
    <t>Interest (Expense) / Income</t>
  </si>
  <si>
    <t>Operating Income (EBIT)</t>
  </si>
  <si>
    <t>Less: Depreciation &amp; Amortization</t>
  </si>
  <si>
    <t>EBITDA</t>
  </si>
  <si>
    <t>Total Operating Expenses</t>
  </si>
  <si>
    <t>Operating Expenses:</t>
  </si>
  <si>
    <t>Gross Profit</t>
  </si>
  <si>
    <t>Cost of Revenue</t>
  </si>
  <si>
    <t>Revenue</t>
  </si>
  <si>
    <t>INCOME STATEMENT</t>
  </si>
  <si>
    <t>Yearly Summaries</t>
  </si>
  <si>
    <t>Quarterly Summaries</t>
  </si>
  <si>
    <t>Monthly Summaries</t>
  </si>
  <si>
    <t>Financial Model</t>
  </si>
  <si>
    <t>Sales Expenses</t>
  </si>
  <si>
    <t>HEADCOUNT</t>
  </si>
  <si>
    <t>PAYROLL</t>
  </si>
  <si>
    <t>Salaries</t>
  </si>
  <si>
    <t>Benefits &amp; Taxes</t>
  </si>
  <si>
    <t>Commissions</t>
  </si>
  <si>
    <t>CONTRACTORS</t>
  </si>
  <si>
    <t>Monthly Expense</t>
  </si>
  <si>
    <t>/ month</t>
  </si>
  <si>
    <t>Other</t>
  </si>
  <si>
    <t>DUES &amp; SUBSCRIPTIONS</t>
  </si>
  <si>
    <t>Software License</t>
  </si>
  <si>
    <t>/ FTE / month</t>
  </si>
  <si>
    <t>EQUIPMENT &amp; TELECOM</t>
  </si>
  <si>
    <t>Computer</t>
  </si>
  <si>
    <t>/ New FTE</t>
  </si>
  <si>
    <t>Cell Phones</t>
  </si>
  <si>
    <t>T&amp;E</t>
  </si>
  <si>
    <t>Standard T&amp;E</t>
  </si>
  <si>
    <t>OTHER EXPENSES</t>
  </si>
  <si>
    <t>Expense</t>
  </si>
  <si>
    <t>Marketing Expenses</t>
  </si>
  <si>
    <t>PR Firm</t>
  </si>
  <si>
    <t>License / Subscription</t>
  </si>
  <si>
    <t>TRADESHOWS</t>
  </si>
  <si>
    <t>Tradeshows</t>
  </si>
  <si>
    <t xml:space="preserve"> / quarter</t>
  </si>
  <si>
    <t>Other Collateral</t>
  </si>
  <si>
    <t xml:space="preserve"> / month</t>
  </si>
  <si>
    <t>ONLINE MARKETING</t>
  </si>
  <si>
    <t xml:space="preserve">SEO </t>
  </si>
  <si>
    <t>Online Advertising</t>
  </si>
  <si>
    <t>\</t>
  </si>
  <si>
    <t>Lead Gen</t>
  </si>
  <si>
    <t>Research &amp; Development Expenses</t>
  </si>
  <si>
    <t>Bug Tracking</t>
  </si>
  <si>
    <t>Source Control</t>
  </si>
  <si>
    <t>/ year</t>
  </si>
  <si>
    <t>General &amp; Administrative Expenses</t>
  </si>
  <si>
    <t>Outsourced Finance</t>
  </si>
  <si>
    <t>Tax &amp; Audit / Review</t>
  </si>
  <si>
    <t>Valuation</t>
  </si>
  <si>
    <t>Legal - IP</t>
  </si>
  <si>
    <t>Legal - Transacton</t>
  </si>
  <si>
    <t>Legal - General Corporate</t>
  </si>
  <si>
    <t>Monthly Subscription</t>
  </si>
  <si>
    <t>Corporate Landline / VOIP</t>
  </si>
  <si>
    <t>Corporate Internet</t>
  </si>
  <si>
    <t>Miscellaneous Equipment</t>
  </si>
  <si>
    <t>INSURANCE</t>
  </si>
  <si>
    <t>General Liability</t>
  </si>
  <si>
    <t>E&amp;O</t>
  </si>
  <si>
    <t>D&amp;O</t>
  </si>
  <si>
    <t>OFFICE</t>
  </si>
  <si>
    <t>Rent</t>
  </si>
  <si>
    <t>Utilities</t>
  </si>
  <si>
    <t>Office Supplies</t>
  </si>
  <si>
    <t>Staffing Model</t>
  </si>
  <si>
    <t>Broad Assumptions</t>
  </si>
  <si>
    <t>Annnual Raise</t>
  </si>
  <si>
    <t>Taxes</t>
  </si>
  <si>
    <t>Benefits</t>
  </si>
  <si>
    <t>Last Name</t>
  </si>
  <si>
    <t>First Name</t>
  </si>
  <si>
    <t>Title</t>
  </si>
  <si>
    <t>Ann Salary</t>
  </si>
  <si>
    <t>Start</t>
  </si>
  <si>
    <t>SALES</t>
  </si>
  <si>
    <t>Sales Rep</t>
  </si>
  <si>
    <t>-</t>
  </si>
  <si>
    <t>Headcount</t>
  </si>
  <si>
    <t>Fully Loaded Comp</t>
  </si>
  <si>
    <t>Total Comp / FTE</t>
  </si>
  <si>
    <t>MARKETING</t>
  </si>
  <si>
    <t>VP Marketing</t>
  </si>
  <si>
    <t>VP Product</t>
  </si>
  <si>
    <t>Community Manager</t>
  </si>
  <si>
    <t>Product Manager</t>
  </si>
  <si>
    <t>Event Coordinator</t>
  </si>
  <si>
    <t>R&amp;D</t>
  </si>
  <si>
    <t>Operations Manager</t>
  </si>
  <si>
    <t>QA</t>
  </si>
  <si>
    <t>G&amp;A</t>
  </si>
  <si>
    <t>CEO</t>
  </si>
  <si>
    <t>CTO</t>
  </si>
  <si>
    <t>CFO</t>
  </si>
  <si>
    <t>Admin</t>
  </si>
  <si>
    <t>Controller</t>
  </si>
  <si>
    <t>Accounting</t>
  </si>
  <si>
    <t>TOTAL STAFFING EXPENSE</t>
  </si>
  <si>
    <t>HEADCOUNT SUMMARY</t>
  </si>
  <si>
    <t>Total</t>
  </si>
  <si>
    <t>Reporting Summary</t>
  </si>
  <si>
    <t>Actual vs. Budget Variance Template</t>
  </si>
  <si>
    <t>Variance 
Report</t>
  </si>
  <si>
    <t>Variance</t>
  </si>
  <si>
    <t>Variance 
Description</t>
  </si>
  <si>
    <t>Actual 
YTD</t>
  </si>
  <si>
    <t>Budget 
YTD</t>
  </si>
  <si>
    <t>Variance 
YTD</t>
  </si>
  <si>
    <t>Expenses</t>
  </si>
  <si>
    <t>[Describe reason for variance here]</t>
  </si>
  <si>
    <t>Operating Expenses</t>
  </si>
  <si>
    <t>Notes:</t>
  </si>
  <si>
    <t xml:space="preserve">Actual - Actual monthly results </t>
  </si>
  <si>
    <t>Budget - Monthly value decided on at the beginning of the year and approved by the BOD</t>
  </si>
  <si>
    <t>Waterfall Chart Templates</t>
  </si>
  <si>
    <t>Year:</t>
  </si>
  <si>
    <t>Cash on Hand</t>
  </si>
  <si>
    <t>Actual</t>
  </si>
  <si>
    <t>Variance from Plan</t>
  </si>
  <si>
    <t>Bookings</t>
  </si>
  <si>
    <t>YTD</t>
  </si>
  <si>
    <t>YTD Plan</t>
  </si>
  <si>
    <t>% of YTD Plan</t>
  </si>
  <si>
    <t>MRR</t>
  </si>
  <si>
    <t>Opex</t>
  </si>
  <si>
    <t>Purchase Churn (per Month)</t>
  </si>
  <si>
    <t>Total Ad Support Customers</t>
  </si>
  <si>
    <t>Converted to Paid</t>
  </si>
  <si>
    <t>Ad Support Customer Churn (per Month)</t>
  </si>
  <si>
    <t>LTV/CAC</t>
  </si>
  <si>
    <t>Annual Trailing CAC/All Users</t>
  </si>
  <si>
    <t>n/a</t>
  </si>
  <si>
    <t>Quarterly Trailing CAC/All Users</t>
  </si>
  <si>
    <t>Sales &amp; Marketing Spend</t>
  </si>
  <si>
    <t>Cost of Goods Sold</t>
  </si>
  <si>
    <t>Web Hosting (Monthly Growth)</t>
  </si>
  <si>
    <t>Total Revenue</t>
  </si>
  <si>
    <t># of Downloads through Referrals</t>
  </si>
  <si>
    <t>Downloads per Referral</t>
  </si>
  <si>
    <t># of Referrals</t>
  </si>
  <si>
    <t>Total # of Active Users</t>
  </si>
  <si>
    <t>Referrals per Active User</t>
  </si>
  <si>
    <t/>
  </si>
  <si>
    <t># of Downloads</t>
  </si>
  <si>
    <t>Downloads from Referrals</t>
  </si>
  <si>
    <t>Downloads from Paid Marketing</t>
  </si>
  <si>
    <t>Downloads per Click</t>
  </si>
  <si>
    <t># of Clicks</t>
  </si>
  <si>
    <t>Clicks per Impression</t>
  </si>
  <si>
    <t>% Change from Last Period</t>
  </si>
  <si>
    <t># of Impressions</t>
  </si>
  <si>
    <t>Price per 1000 Impressions</t>
  </si>
  <si>
    <t xml:space="preserve">  </t>
  </si>
  <si>
    <t>Advertising Budget</t>
  </si>
  <si>
    <t>Consumer Revenue Model</t>
  </si>
  <si>
    <t>Consumer</t>
  </si>
  <si>
    <t>VP Sales &amp; Partnerships</t>
  </si>
  <si>
    <t>Partnerships Manager</t>
  </si>
  <si>
    <t>Marketing Manager</t>
  </si>
  <si>
    <t>Marketing Analyst</t>
  </si>
  <si>
    <t>VP Engineering</t>
  </si>
  <si>
    <t>Developer</t>
  </si>
  <si>
    <t>Architect</t>
  </si>
  <si>
    <t>Data Scientist</t>
  </si>
  <si>
    <t>Data Engineer</t>
  </si>
  <si>
    <t>Dev Ops</t>
  </si>
  <si>
    <t>FP&amp;A Analyst</t>
  </si>
  <si>
    <t>Cells in BLUE are inputs</t>
  </si>
  <si>
    <t>Cells in BLACK are formulas, and should not be altered</t>
  </si>
  <si>
    <t>Lightly shaded cells are drivers, and should be changed to match your business</t>
  </si>
  <si>
    <t>All Staffing decisions should be input on the Staffing tab, which flows through each functional tab</t>
  </si>
  <si>
    <t>Please note: compensation numbers are place holders and not S3's view of market</t>
  </si>
  <si>
    <t>Total Cash / Funding Needs can be found on the 'Model &amp; Metrics' tab, line 80</t>
  </si>
  <si>
    <t>Sales Expense</t>
  </si>
  <si>
    <t>Marketing Expense</t>
  </si>
  <si>
    <t>R&amp;D Expense</t>
  </si>
  <si>
    <t>G&amp;A Expense</t>
  </si>
  <si>
    <t>Ad Supported Signups per Download</t>
  </si>
  <si>
    <t>Revenue from Paid Customers</t>
  </si>
  <si>
    <t>Paid Customer Churn Matrix</t>
  </si>
  <si>
    <t>Ad Supported Churn Matrix</t>
  </si>
  <si>
    <t>Total Paid Customers</t>
  </si>
  <si>
    <t>Sales &amp; Marketing Payback Period (Months)</t>
  </si>
  <si>
    <t>LTV/User</t>
  </si>
  <si>
    <t>Revenue per Ad Supported user, per month</t>
  </si>
  <si>
    <t># of New Ad Supported Users</t>
  </si>
  <si>
    <t>Revenue from Ad Supported Users</t>
  </si>
  <si>
    <t>Total # of Ad Supported users</t>
  </si>
  <si>
    <t>Paid Conversions per Ad Supported User</t>
  </si>
  <si>
    <t># of New Paid Users Converted from Ad-Supported</t>
  </si>
  <si>
    <t>Paid Users per Initial Download</t>
  </si>
  <si>
    <t># of New Paid Users Purchasing on First Use</t>
  </si>
  <si>
    <t>Total New Paid Users</t>
  </si>
  <si>
    <t>Total # of Paid Users</t>
  </si>
  <si>
    <t>Revenue per Paid user, per month</t>
  </si>
  <si>
    <t>Consumer SaaS Operating Model Template</t>
  </si>
  <si>
    <t>S3 Ventures “Operating Model Template” notes:</t>
  </si>
  <si>
    <t>There are five operating model templates from which to choose from, depending on your company’s business model: Enterprise SaaS, Enterprise License Software, Medical Device, Consumer SaaS, and Consumer Marketplace companies.</t>
  </si>
  <si>
    <t>All inputs (business drivers) are in blue and shaded – everything else will auto-populate.</t>
  </si>
  <si>
    <t>Start with the staffing tab and then work through the departments.  As most of the cost of software and medical device businesses is people, the timing and level of hires will be the largest cost drivers in the business.</t>
  </si>
  <si>
    <t>In each department, we attempted to capture the typical cost buckets for most startups.  If you have other cost categories or line items, you can add rows or drop them into the blank rows.</t>
  </si>
  <si>
    <t>The revenue and cost of goods in the Income Statement comes from the green “Revenue” tab.</t>
  </si>
  <si>
    <t>While we attempted to provide a template for some basic business models, the revenue drivers in your business will likely be different than the simplistic view we have used in this model.  Please add tabs as you see fit and link them either to the existing revenue tab or directly into the ‘Income Statement’ tab. It is important to understand the real business drivers of revenue for your company and incorporate those into this model.</t>
  </si>
  <si>
    <t>Equity investments are an input in the Cash Flow statement.</t>
  </si>
  <si>
    <t>At S3, we look at a handful of metrics that are remarkably consistent across the companies in which we invest. If you are out of these ranges, you may want to revisit your estimates.</t>
  </si>
  <si>
    <t>Operating expense per headcount, salaries and wages as a % of operating expenses, and gross margins are similar to enterprise software, but more variable, depending on the go-to-market strategy and team required to deliver the product.  </t>
  </si>
  <si>
    <t>Spending $1 (or less) on customer acquisition (CAC) to yield $3 of customer lifetime value (LTV) is a ratio many companies target because it is indicative of the ability to profitably acquire customers.</t>
  </si>
  <si>
    <t>For consumer SaaS companies:</t>
  </si>
  <si>
    <t>For consumer SaaS companies, monthly customer churn should be below 10% and is frequently in the low single digits. Churn is an important metric to focus on because it is frequently less expensive to retain an existing customer than to acquire a new one.</t>
  </si>
  <si>
    <t xml:space="preserve">These materials and the information provided herein are (i) for informational and discussion purposes only and are not intended to be, and shall not be regarded or construed as, a recommendation for a transaction or investment or financial, tax, legal, or other advice of any kind, and (ii) subject to various disclaimers and limitations that are set forth in our Terms of Use, which are available here: https://www.s3vc.com/terms-of-use. By accessing these materials and the information provided herein, you agree to our Terms of Use, including, without limitation, all of the disclaimers and limitations set forth therein. </t>
  </si>
  <si>
    <t>Budget 
2020</t>
  </si>
  <si>
    <t>Actual
Mar-20</t>
  </si>
  <si>
    <t>Budget
Mar-20</t>
  </si>
  <si>
    <t>Version 2020.10</t>
  </si>
  <si>
    <t>Version 2020.12</t>
  </si>
  <si>
    <t>Updated Cell D49 in Marketing Expense tab to no longer drive expenses in row 49</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</si>
</sst>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_);\(#,##0\);&quot;-- &quot;"/>
    <numFmt numFmtId="166" formatCode="0.0%"/>
    <numFmt numFmtId="167" formatCode="0.0%_);\(0.0%\);0.0%_);@_)"/>
    <numFmt numFmtId="168" formatCode="_(&quot;$&quot;* #,##0_);_(&quot;$&quot;* \(#,##0\);_(&quot;$&quot;* &quot;-&quot;??_);_(@_)"/>
    <numFmt numFmtId="169" formatCode="&quot;$&quot;#,##0_);\(&quot;$&quot;#,##0\);&quot;-- &quot;"/>
    <numFmt numFmtId="170" formatCode="#,##0_);\(#,##0\);&quot;-  &quot;"/>
    <numFmt numFmtId="171" formatCode="&quot;$&quot;#,##0_);\(&quot;$&quot;#,##0\);&quot;- &quot;"/>
    <numFmt numFmtId="172" formatCode="&quot;$&quot;#,##0_);\(&quot;$&quot;#,##0\);&quot;-&quot;"/>
    <numFmt numFmtId="173" formatCode="#,##0_);\(#,##0\);&quot;- &quot;"/>
    <numFmt numFmtId="174" formatCode="[$-409]mmm\-yy;@"/>
    <numFmt numFmtId="175" formatCode="0_);\(0\)"/>
    <numFmt numFmtId="176" formatCode="_(* #,##0_);_(* \(#,##0\);_(* &quot;--&quot;??_);_(@_)"/>
    <numFmt numFmtId="177" formatCode="#"/>
    <numFmt numFmtId="178" formatCode="&quot;Q&quot;#"/>
    <numFmt numFmtId="179" formatCode="&quot;$&quot;#,##0_);\(&quot;$&quot;#,##0\);&quot;-  &quot;"/>
    <numFmt numFmtId="180" formatCode="0.00%_);\(0.00%\);0.00%_);@_)"/>
    <numFmt numFmtId="181" formatCode="yyyy"/>
    <numFmt numFmtId="182" formatCode="&quot;$&quot;#,##0.00_);\(&quot;$&quot;#,##0.00\);&quot;-- &quot;"/>
    <numFmt numFmtId="183" formatCode="_(* #,##0_);_(* \(#,##0\);_(* &quot;-&quot;?_);_(@_)"/>
    <numFmt numFmtId="184" formatCode="_(* #,##0.0_);_(* \(#,##0.0\);_(* &quot;-&quot;??_);_(@_)"/>
  </numFmts>
  <fonts count="39">
    <font>
      <sz val="11"/>
      <color theme="1"/>
      <name val="Calibri"/>
      <family val="2"/>
      <scheme val="minor"/>
    </font>
    <font>
      <sz val="11"/>
      <color theme="1"/>
      <name val="Calibri"/>
      <family val="2"/>
      <scheme val="minor"/>
    </font>
    <font>
      <sz val="10"/>
      <name val="Verdana"/>
      <family val="2"/>
    </font>
    <font>
      <sz val="10"/>
      <name val="Times New Roman"/>
      <family val="1"/>
    </font>
    <font>
      <b/>
      <sz val="10"/>
      <name val="Times New Roman"/>
      <family val="1"/>
    </font>
    <font>
      <i/>
      <sz val="10"/>
      <name val="Times New Roman"/>
      <family val="1"/>
    </font>
    <font>
      <b/>
      <sz val="10"/>
      <color theme="0"/>
      <name val="Times New Roman"/>
      <family val="1"/>
    </font>
    <font>
      <b/>
      <sz val="10"/>
      <color rgb="FF0000FF"/>
      <name val="Times New Roman"/>
      <family val="1"/>
    </font>
    <font>
      <sz val="10"/>
      <color rgb="FF0000FF"/>
      <name val="Times New Roman"/>
      <family val="1"/>
    </font>
    <font>
      <b/>
      <u/>
      <sz val="10"/>
      <name val="Times New Roman"/>
      <family val="1"/>
    </font>
    <font>
      <b/>
      <sz val="10"/>
      <color rgb="FFFF0000"/>
      <name val="Times New Roman"/>
      <family val="1"/>
    </font>
    <font>
      <sz val="10"/>
      <color theme="0"/>
      <name val="Times New Roman"/>
      <family val="1"/>
    </font>
    <font>
      <b/>
      <i/>
      <sz val="10"/>
      <name val="Times New Roman"/>
      <family val="1"/>
    </font>
    <font>
      <sz val="10"/>
      <color theme="4" tint="0.79998168889431442"/>
      <name val="Times New Roman"/>
      <family val="1"/>
    </font>
    <font>
      <sz val="10"/>
      <color theme="1"/>
      <name val="Times New Roman"/>
      <family val="1"/>
    </font>
    <font>
      <b/>
      <sz val="14"/>
      <name val="Times New Roman"/>
      <family val="1"/>
    </font>
    <font>
      <b/>
      <sz val="14"/>
      <color theme="0"/>
      <name val="Times New Roman"/>
      <family val="1"/>
    </font>
    <font>
      <sz val="10"/>
      <color indexed="8"/>
      <name val="Times New Roman"/>
      <family val="1"/>
    </font>
    <font>
      <sz val="10"/>
      <color theme="4"/>
      <name val="Times New Roman"/>
      <family val="1"/>
    </font>
    <font>
      <b/>
      <sz val="11"/>
      <color theme="1"/>
      <name val="Arial"/>
      <family val="2"/>
    </font>
    <font>
      <b/>
      <u/>
      <sz val="11"/>
      <color rgb="FF000000"/>
      <name val="Arial"/>
      <family val="2"/>
    </font>
    <font>
      <sz val="11"/>
      <name val="Arial"/>
      <family val="2"/>
    </font>
    <font>
      <b/>
      <sz val="11"/>
      <name val="Arial"/>
      <family val="2"/>
    </font>
    <font>
      <sz val="11"/>
      <color rgb="FF000000"/>
      <name val="Arial"/>
      <family val="2"/>
    </font>
    <font>
      <b/>
      <sz val="12"/>
      <color theme="1"/>
      <name val="Times New Roman"/>
      <family val="1"/>
    </font>
    <font>
      <sz val="11"/>
      <color theme="1"/>
      <name val="Time "/>
    </font>
    <font>
      <sz val="12"/>
      <color theme="1"/>
      <name val="Times New Roman"/>
      <family val="1"/>
    </font>
    <font>
      <b/>
      <sz val="10"/>
      <color theme="1"/>
      <name val="Times New Roman"/>
      <family val="1"/>
    </font>
    <font>
      <b/>
      <sz val="10"/>
      <color rgb="FF000000"/>
      <name val="Times New Roman"/>
      <family val="1"/>
    </font>
    <font>
      <sz val="10"/>
      <color rgb="FF000000"/>
      <name val="Times New Roman"/>
      <family val="1"/>
    </font>
    <font>
      <sz val="10"/>
      <color theme="0" tint="-0.249977111117893"/>
      <name val="Times New Roman"/>
      <family val="1"/>
    </font>
    <font>
      <i/>
      <sz val="10"/>
      <color theme="1"/>
      <name val="Times New Roman"/>
      <family val="1"/>
    </font>
    <font>
      <i/>
      <sz val="10"/>
      <color rgb="FF0000FF"/>
      <name val="Times New Roman"/>
      <family val="1"/>
    </font>
    <font>
      <i/>
      <sz val="9"/>
      <name val="Times New Roman"/>
      <family val="1"/>
    </font>
    <font>
      <sz val="24"/>
      <name val="Verdana"/>
      <family val="2"/>
    </font>
    <font>
      <sz val="10"/>
      <color rgb="FF0000FF"/>
      <name val="Verdana"/>
      <family val="2"/>
    </font>
    <font>
      <i/>
      <sz val="10"/>
      <name val="Verdana"/>
      <family val="2"/>
    </font>
    <font>
      <b/>
      <sz val="10"/>
      <name val="Verdana"/>
      <family val="2"/>
    </font>
    <font>
      <i/>
      <sz val="10"/>
      <color rgb="FF0000FF"/>
      <name val="Verdana"/>
      <family val="2"/>
    </font>
  </fonts>
  <fills count="15">
    <fill>
      <patternFill patternType="none"/>
    </fill>
    <fill>
      <patternFill patternType="gray125"/>
    </fill>
    <fill>
      <patternFill patternType="solid">
        <fgColor theme="4" tint="0.79998168889431442"/>
        <bgColor indexed="64"/>
      </patternFill>
    </fill>
    <fill>
      <patternFill patternType="solid">
        <fgColor rgb="FFC00000"/>
        <bgColor indexed="64"/>
      </patternFill>
    </fill>
    <fill>
      <patternFill patternType="solid">
        <fgColor theme="5"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C0C0C0"/>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FFF2CC"/>
        <bgColor indexed="64"/>
      </patternFill>
    </fill>
    <fill>
      <patternFill patternType="solid">
        <fgColor theme="0"/>
        <bgColor indexed="64"/>
      </patternFill>
    </fill>
  </fills>
  <borders count="88">
    <border>
      <left/>
      <right/>
      <top/>
      <bottom/>
      <diagonal/>
    </border>
    <border>
      <left/>
      <right/>
      <top/>
      <bottom style="double">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top/>
      <bottom style="thin">
        <color indexed="64"/>
      </bottom>
      <diagonal/>
    </border>
    <border>
      <left/>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style="thin">
        <color indexed="64"/>
      </bottom>
      <diagonal/>
    </border>
    <border>
      <left style="hair">
        <color auto="1"/>
      </left>
      <right style="hair">
        <color auto="1"/>
      </right>
      <top/>
      <bottom/>
      <diagonal/>
    </border>
    <border>
      <left style="hair">
        <color auto="1"/>
      </left>
      <right style="hair">
        <color auto="1"/>
      </right>
      <top style="hair">
        <color auto="1"/>
      </top>
      <bottom style="thin">
        <color indexed="64"/>
      </bottom>
      <diagonal/>
    </border>
    <border>
      <left/>
      <right style="hair">
        <color indexed="64"/>
      </right>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hair">
        <color auto="1"/>
      </left>
      <right style="hair">
        <color auto="1"/>
      </right>
      <top style="hair">
        <color auto="1"/>
      </top>
      <bottom style="hair">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A6A6A6"/>
      </top>
      <bottom style="thin">
        <color rgb="FFA6A6A6"/>
      </bottom>
      <diagonal/>
    </border>
    <border>
      <left/>
      <right/>
      <top style="thin">
        <color rgb="FFA6A6A6"/>
      </top>
      <bottom style="thin">
        <color rgb="FFA6A6A6"/>
      </bottom>
      <diagonal/>
    </border>
    <border>
      <left/>
      <right style="medium">
        <color indexed="64"/>
      </right>
      <top style="thin">
        <color rgb="FFA6A6A6"/>
      </top>
      <bottom style="thin">
        <color rgb="FFA6A6A6"/>
      </bottom>
      <diagonal/>
    </border>
    <border>
      <left style="medium">
        <color indexed="64"/>
      </left>
      <right/>
      <top style="thin">
        <color rgb="FFA6A6A6"/>
      </top>
      <bottom/>
      <diagonal/>
    </border>
    <border>
      <left/>
      <right/>
      <top style="thin">
        <color rgb="FFA6A6A6"/>
      </top>
      <bottom/>
      <diagonal/>
    </border>
    <border>
      <left style="medium">
        <color indexed="64"/>
      </left>
      <right/>
      <top style="thin">
        <color auto="1"/>
      </top>
      <bottom style="thin">
        <color auto="1"/>
      </bottom>
      <diagonal/>
    </border>
    <border>
      <left/>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theme="0" tint="-0.249977111117893"/>
      </bottom>
      <diagonal/>
    </border>
    <border>
      <left style="medium">
        <color indexed="64"/>
      </left>
      <right/>
      <top/>
      <bottom style="thin">
        <color rgb="FFA6A6A6"/>
      </bottom>
      <diagonal/>
    </border>
    <border>
      <left style="medium">
        <color indexed="64"/>
      </left>
      <right/>
      <top style="thin">
        <color theme="0" tint="-0.249977111117893"/>
      </top>
      <bottom style="thin">
        <color theme="0" tint="-0.249977111117893"/>
      </bottom>
      <diagonal/>
    </border>
    <border>
      <left/>
      <right style="medium">
        <color rgb="FF000000"/>
      </right>
      <top style="thin">
        <color rgb="FFA6A6A6"/>
      </top>
      <bottom style="thin">
        <color rgb="FFA6A6A6"/>
      </bottom>
      <diagonal/>
    </border>
    <border>
      <left style="medium">
        <color rgb="FF000000"/>
      </left>
      <right/>
      <top style="thin">
        <color rgb="FFA6A6A6"/>
      </top>
      <bottom style="thin">
        <color rgb="FFA6A6A6"/>
      </bottom>
      <diagonal/>
    </border>
    <border>
      <left style="medium">
        <color indexed="64"/>
      </left>
      <right/>
      <top/>
      <bottom style="thin">
        <color theme="0" tint="-0.249977111117893"/>
      </bottom>
      <diagonal/>
    </border>
    <border>
      <left/>
      <right style="medium">
        <color indexed="64"/>
      </right>
      <top style="thin">
        <color rgb="FFA6A6A6"/>
      </top>
      <bottom/>
      <diagonal/>
    </border>
    <border>
      <left/>
      <right style="thin">
        <color rgb="FFA6A6A6"/>
      </right>
      <top style="thin">
        <color rgb="FFA6A6A6"/>
      </top>
      <bottom/>
      <diagonal/>
    </border>
    <border>
      <left style="thin">
        <color rgb="FFA6A6A6"/>
      </left>
      <right/>
      <top style="thin">
        <color rgb="FFA6A6A6"/>
      </top>
      <bottom style="thin">
        <color rgb="FFA6A6A6"/>
      </bottom>
      <diagonal/>
    </border>
    <border>
      <left style="medium">
        <color indexed="64"/>
      </left>
      <right style="thin">
        <color rgb="FFA6A6A6"/>
      </right>
      <top style="thin">
        <color rgb="FFA6A6A6"/>
      </top>
      <bottom/>
      <diagonal/>
    </border>
    <border>
      <left/>
      <right style="thin">
        <color rgb="FFA6A6A6"/>
      </right>
      <top style="thin">
        <color rgb="FFA6A6A6"/>
      </top>
      <bottom style="thin">
        <color indexed="64"/>
      </bottom>
      <diagonal/>
    </border>
    <border>
      <left style="thin">
        <color rgb="FFA6A6A6"/>
      </left>
      <right style="medium">
        <color indexed="64"/>
      </right>
      <top style="thin">
        <color rgb="FFA6A6A6"/>
      </top>
      <bottom style="thin">
        <color indexed="64"/>
      </bottom>
      <diagonal/>
    </border>
    <border>
      <left/>
      <right/>
      <top style="thin">
        <color auto="1"/>
      </top>
      <bottom style="thin">
        <color theme="0" tint="-0.249977111117893"/>
      </bottom>
      <diagonal/>
    </border>
    <border>
      <left/>
      <right style="medium">
        <color indexed="64"/>
      </right>
      <top style="thin">
        <color auto="1"/>
      </top>
      <bottom style="thin">
        <color theme="0" tint="-0.249977111117893"/>
      </bottom>
      <diagonal/>
    </border>
    <border>
      <left style="medium">
        <color indexed="64"/>
      </left>
      <right/>
      <top style="thin">
        <color theme="0" tint="-0.249977111117893"/>
      </top>
      <bottom style="medium">
        <color indexed="64"/>
      </bottom>
      <diagonal/>
    </border>
    <border>
      <left/>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style="medium">
        <color indexed="64"/>
      </left>
      <right style="medium">
        <color indexed="64"/>
      </right>
      <top/>
      <bottom style="thin">
        <color auto="1"/>
      </bottom>
      <diagonal/>
    </border>
    <border>
      <left/>
      <right style="medium">
        <color rgb="FF000000"/>
      </right>
      <top/>
      <bottom style="thin">
        <color indexed="64"/>
      </bottom>
      <diagonal/>
    </border>
    <border>
      <left style="medium">
        <color rgb="FF000000"/>
      </left>
      <right/>
      <top/>
      <bottom style="thin">
        <color indexed="64"/>
      </bottom>
      <diagonal/>
    </border>
    <border>
      <left style="medium">
        <color indexed="64"/>
      </left>
      <right style="medium">
        <color indexed="64"/>
      </right>
      <top style="thin">
        <color auto="1"/>
      </top>
      <bottom style="thin">
        <color theme="0" tint="-0.249977111117893"/>
      </bottom>
      <diagonal/>
    </border>
    <border>
      <left/>
      <right/>
      <top/>
      <bottom style="thin">
        <color rgb="FFA6A6A6"/>
      </bottom>
      <diagonal/>
    </border>
    <border>
      <left/>
      <right style="medium">
        <color rgb="FF000000"/>
      </right>
      <top/>
      <bottom style="thin">
        <color rgb="FFA6A6A6"/>
      </bottom>
      <diagonal/>
    </border>
    <border>
      <left style="medium">
        <color rgb="FF000000"/>
      </left>
      <right/>
      <top/>
      <bottom style="thin">
        <color rgb="FFA6A6A6"/>
      </bottom>
      <diagonal/>
    </border>
    <border>
      <left style="medium">
        <color indexed="64"/>
      </left>
      <right style="medium">
        <color indexed="64"/>
      </right>
      <top/>
      <bottom style="thin">
        <color rgb="FFA6A6A6"/>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style="medium">
        <color indexed="64"/>
      </right>
      <top/>
      <bottom style="thin">
        <color theme="0" tint="-0.249977111117893"/>
      </bottom>
      <diagonal/>
    </border>
    <border>
      <left style="medium">
        <color indexed="64"/>
      </left>
      <right style="medium">
        <color indexed="64"/>
      </right>
      <top style="thin">
        <color rgb="FFA6A6A6"/>
      </top>
      <bottom style="thin">
        <color rgb="FFA6A6A6"/>
      </bottom>
      <diagonal/>
    </border>
    <border>
      <left style="thin">
        <color rgb="FFA6A6A6"/>
      </left>
      <right style="medium">
        <color rgb="FF000000"/>
      </right>
      <top style="thin">
        <color rgb="FFA6A6A6"/>
      </top>
      <bottom style="thin">
        <color rgb="FFA6A6A6"/>
      </bottom>
      <diagonal/>
    </border>
    <border>
      <left/>
      <right style="medium">
        <color rgb="FF000000"/>
      </right>
      <top style="thin">
        <color rgb="FFA6A6A6"/>
      </top>
      <bottom/>
      <diagonal/>
    </border>
    <border>
      <left style="thin">
        <color rgb="FFA6A6A6"/>
      </left>
      <right style="medium">
        <color indexed="64"/>
      </right>
      <top style="thin">
        <color rgb="FFA6A6A6"/>
      </top>
      <bottom style="thin">
        <color rgb="FFA6A6A6"/>
      </bottom>
      <diagonal/>
    </border>
    <border>
      <left style="thin">
        <color rgb="FFA6A6A6"/>
      </left>
      <right/>
      <top style="thin">
        <color rgb="FFA6A6A6"/>
      </top>
      <bottom style="thin">
        <color indexed="64"/>
      </bottom>
      <diagonal/>
    </border>
    <border>
      <left style="medium">
        <color indexed="64"/>
      </left>
      <right style="medium">
        <color indexed="64"/>
      </right>
      <top style="thin">
        <color rgb="FFA6A6A6"/>
      </top>
      <bottom style="thin">
        <color indexed="64"/>
      </bottom>
      <diagonal/>
    </border>
    <border>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right/>
      <top/>
      <bottom style="thin">
        <color theme="0" tint="-0.249977111117893"/>
      </bottom>
      <diagonal/>
    </border>
    <border>
      <left/>
      <right style="medium">
        <color indexed="64"/>
      </right>
      <top/>
      <bottom style="thin">
        <color theme="0" tint="-0.249977111117893"/>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rgb="FF000000"/>
      </right>
      <top style="thin">
        <color indexed="64"/>
      </top>
      <bottom style="thin">
        <color indexed="64"/>
      </bottom>
      <diagonal/>
    </border>
    <border>
      <left style="medium">
        <color rgb="FF000000"/>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rgb="FFA6A6A6"/>
      </bottom>
      <diagonal/>
    </border>
    <border>
      <left style="medium">
        <color indexed="64"/>
      </left>
      <right/>
      <top/>
      <bottom style="medium">
        <color indexed="64"/>
      </bottom>
      <diagonal/>
    </border>
    <border>
      <left style="medium">
        <color indexed="64"/>
      </left>
      <right style="medium">
        <color indexed="64"/>
      </right>
      <top style="thin">
        <color theme="0" tint="-0.249977111117893"/>
      </top>
      <bottom style="medium">
        <color indexed="64"/>
      </bottom>
      <diagonal/>
    </border>
    <border>
      <left style="hair">
        <color auto="1"/>
      </left>
      <right/>
      <top style="hair">
        <color auto="1"/>
      </top>
      <bottom style="hair">
        <color auto="1"/>
      </bottom>
      <diagonal/>
    </border>
    <border>
      <left style="thin">
        <color indexed="64"/>
      </left>
      <right/>
      <top/>
      <bottom style="medium">
        <color indexed="64"/>
      </bottom>
      <diagonal/>
    </border>
    <border>
      <left style="hair">
        <color indexed="64"/>
      </left>
      <right style="hair">
        <color indexed="64"/>
      </right>
      <top style="hair">
        <color indexed="64"/>
      </top>
      <bottom style="medium">
        <color indexed="64"/>
      </bottom>
      <diagonal/>
    </border>
    <border>
      <left style="hair">
        <color auto="1"/>
      </left>
      <right/>
      <top style="hair">
        <color auto="1"/>
      </top>
      <bottom style="thin">
        <color indexed="64"/>
      </bottom>
      <diagonal/>
    </border>
  </borders>
  <cellStyleXfs count="9">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582">
    <xf numFmtId="0" fontId="0" fillId="0" borderId="0" xfId="0"/>
    <xf numFmtId="0" fontId="3" fillId="0" borderId="0" xfId="1" applyFont="1"/>
    <xf numFmtId="2" fontId="3" fillId="0" borderId="0" xfId="1" applyNumberFormat="1" applyFont="1"/>
    <xf numFmtId="164" fontId="3" fillId="0" borderId="0" xfId="2" applyNumberFormat="1" applyFont="1"/>
    <xf numFmtId="0" fontId="4" fillId="0" borderId="0" xfId="1" applyFont="1"/>
    <xf numFmtId="165" fontId="3" fillId="0" borderId="0" xfId="2" applyNumberFormat="1" applyFont="1"/>
    <xf numFmtId="0" fontId="3" fillId="2" borderId="1" xfId="1" applyFont="1" applyFill="1" applyBorder="1"/>
    <xf numFmtId="0" fontId="3" fillId="0" borderId="1" xfId="1" applyFont="1" applyBorder="1"/>
    <xf numFmtId="2" fontId="3" fillId="0" borderId="1" xfId="1" applyNumberFormat="1" applyFont="1" applyBorder="1"/>
    <xf numFmtId="165" fontId="3" fillId="0" borderId="1" xfId="2" applyNumberFormat="1" applyFont="1" applyBorder="1"/>
    <xf numFmtId="0" fontId="4" fillId="0" borderId="1" xfId="1" applyFont="1" applyBorder="1"/>
    <xf numFmtId="166" fontId="5" fillId="2" borderId="0" xfId="2" applyNumberFormat="1" applyFont="1" applyFill="1" applyBorder="1"/>
    <xf numFmtId="166" fontId="5" fillId="0" borderId="0" xfId="1" applyNumberFormat="1" applyFont="1"/>
    <xf numFmtId="166" fontId="5" fillId="2" borderId="0" xfId="2" applyNumberFormat="1" applyFont="1" applyFill="1"/>
    <xf numFmtId="166" fontId="3" fillId="0" borderId="0" xfId="1" applyNumberFormat="1" applyFont="1"/>
    <xf numFmtId="167" fontId="5" fillId="0" borderId="0" xfId="1" applyNumberFormat="1" applyFont="1" applyFill="1" applyBorder="1" applyAlignment="1">
      <alignment horizontal="right"/>
    </xf>
    <xf numFmtId="168" fontId="3" fillId="2" borderId="0" xfId="3" applyNumberFormat="1" applyFont="1" applyFill="1" applyBorder="1"/>
    <xf numFmtId="168" fontId="3" fillId="0" borderId="0" xfId="1" applyNumberFormat="1" applyFont="1"/>
    <xf numFmtId="168" fontId="3" fillId="2" borderId="0" xfId="2" applyNumberFormat="1" applyFont="1" applyFill="1" applyBorder="1"/>
    <xf numFmtId="168" fontId="3" fillId="2" borderId="0" xfId="2" applyNumberFormat="1" applyFont="1" applyFill="1" applyAlignment="1">
      <alignment horizontal="right"/>
    </xf>
    <xf numFmtId="168" fontId="3" fillId="0" borderId="0" xfId="2" applyNumberFormat="1" applyFont="1"/>
    <xf numFmtId="0" fontId="3" fillId="2" borderId="0" xfId="1" applyFont="1" applyFill="1" applyBorder="1"/>
    <xf numFmtId="169" fontId="3" fillId="2" borderId="0" xfId="2" applyNumberFormat="1" applyFont="1" applyFill="1" applyBorder="1"/>
    <xf numFmtId="0" fontId="3" fillId="2" borderId="0" xfId="1" applyFont="1" applyFill="1"/>
    <xf numFmtId="170" fontId="3" fillId="2" borderId="0" xfId="1" applyNumberFormat="1" applyFont="1" applyFill="1" applyBorder="1"/>
    <xf numFmtId="170" fontId="3" fillId="2" borderId="0" xfId="2" applyNumberFormat="1" applyFont="1" applyFill="1" applyAlignment="1">
      <alignment horizontal="right"/>
    </xf>
    <xf numFmtId="164" fontId="3" fillId="0" borderId="0" xfId="2" applyNumberFormat="1" applyFont="1" applyAlignment="1">
      <alignment horizontal="right"/>
    </xf>
    <xf numFmtId="164" fontId="3" fillId="2" borderId="0" xfId="1" applyNumberFormat="1" applyFont="1" applyFill="1" applyBorder="1"/>
    <xf numFmtId="164" fontId="3" fillId="2" borderId="0" xfId="2" applyNumberFormat="1" applyFont="1" applyFill="1"/>
    <xf numFmtId="49" fontId="6" fillId="3" borderId="2" xfId="1" applyNumberFormat="1" applyFont="1" applyFill="1" applyBorder="1" applyAlignment="1">
      <alignment horizontal="center"/>
    </xf>
    <xf numFmtId="49" fontId="6" fillId="3" borderId="3" xfId="1" applyNumberFormat="1" applyFont="1" applyFill="1" applyBorder="1" applyAlignment="1">
      <alignment horizontal="center"/>
    </xf>
    <xf numFmtId="49" fontId="6" fillId="3" borderId="4" xfId="1" applyNumberFormat="1" applyFont="1" applyFill="1" applyBorder="1" applyAlignment="1">
      <alignment horizontal="left"/>
    </xf>
    <xf numFmtId="0" fontId="3" fillId="0" borderId="0" xfId="1" applyFont="1" applyFill="1" applyBorder="1"/>
    <xf numFmtId="165" fontId="4" fillId="2" borderId="0" xfId="2" applyNumberFormat="1" applyFont="1" applyFill="1" applyBorder="1"/>
    <xf numFmtId="165" fontId="4" fillId="0" borderId="0" xfId="2" applyNumberFormat="1" applyFont="1" applyBorder="1"/>
    <xf numFmtId="169" fontId="3" fillId="2" borderId="1" xfId="2" applyNumberFormat="1" applyFont="1" applyFill="1" applyBorder="1"/>
    <xf numFmtId="168" fontId="4" fillId="2" borderId="5" xfId="2" applyNumberFormat="1" applyFont="1" applyFill="1" applyBorder="1"/>
    <xf numFmtId="168" fontId="4" fillId="0" borderId="5" xfId="2" applyNumberFormat="1" applyFont="1" applyBorder="1"/>
    <xf numFmtId="168" fontId="4" fillId="0" borderId="0" xfId="2" applyNumberFormat="1" applyFont="1" applyBorder="1"/>
    <xf numFmtId="165" fontId="3" fillId="0" borderId="6" xfId="2" applyNumberFormat="1" applyFont="1" applyBorder="1"/>
    <xf numFmtId="0" fontId="3" fillId="0" borderId="6" xfId="1" applyFont="1" applyBorder="1"/>
    <xf numFmtId="0" fontId="4" fillId="0" borderId="6" xfId="1" applyFont="1" applyBorder="1"/>
    <xf numFmtId="165" fontId="3" fillId="2" borderId="0" xfId="1" applyNumberFormat="1" applyFont="1" applyFill="1" applyBorder="1"/>
    <xf numFmtId="168" fontId="3" fillId="2" borderId="5" xfId="2" applyNumberFormat="1" applyFont="1" applyFill="1" applyBorder="1"/>
    <xf numFmtId="168" fontId="3" fillId="0" borderId="5" xfId="2" applyNumberFormat="1" applyFont="1" applyBorder="1"/>
    <xf numFmtId="168" fontId="3" fillId="0" borderId="0" xfId="2" applyNumberFormat="1" applyFont="1" applyBorder="1"/>
    <xf numFmtId="169" fontId="3" fillId="2" borderId="0" xfId="1" applyNumberFormat="1" applyFont="1" applyFill="1" applyBorder="1"/>
    <xf numFmtId="170" fontId="4" fillId="2" borderId="0" xfId="2" applyNumberFormat="1" applyFont="1" applyFill="1" applyAlignment="1">
      <alignment horizontal="right"/>
    </xf>
    <xf numFmtId="165" fontId="7" fillId="4" borderId="7" xfId="2" applyNumberFormat="1" applyFont="1" applyFill="1" applyBorder="1"/>
    <xf numFmtId="0" fontId="4" fillId="4" borderId="6" xfId="1" applyFont="1" applyFill="1" applyBorder="1"/>
    <xf numFmtId="165" fontId="3" fillId="2" borderId="0" xfId="2" applyNumberFormat="1" applyFont="1" applyFill="1"/>
    <xf numFmtId="165" fontId="3" fillId="2" borderId="5" xfId="2" applyNumberFormat="1" applyFont="1" applyFill="1" applyBorder="1"/>
    <xf numFmtId="165" fontId="3" fillId="0" borderId="5" xfId="2" applyNumberFormat="1" applyFont="1" applyBorder="1"/>
    <xf numFmtId="165" fontId="3" fillId="0" borderId="0" xfId="2" applyNumberFormat="1" applyFont="1" applyBorder="1"/>
    <xf numFmtId="165" fontId="8" fillId="0" borderId="0" xfId="2" applyNumberFormat="1" applyFont="1"/>
    <xf numFmtId="165" fontId="8" fillId="0" borderId="6" xfId="2" applyNumberFormat="1" applyFont="1" applyBorder="1"/>
    <xf numFmtId="171" fontId="3" fillId="2" borderId="6" xfId="2" applyNumberFormat="1" applyFont="1" applyFill="1" applyBorder="1"/>
    <xf numFmtId="0" fontId="3" fillId="0" borderId="6" xfId="1" applyFont="1" applyBorder="1" applyAlignment="1">
      <alignment horizontal="left" indent="1"/>
    </xf>
    <xf numFmtId="0" fontId="3" fillId="0" borderId="0" xfId="1" applyFont="1" applyAlignment="1">
      <alignment horizontal="left" indent="1"/>
    </xf>
    <xf numFmtId="171" fontId="3" fillId="2" borderId="0" xfId="2" applyNumberFormat="1" applyFont="1" applyFill="1" applyBorder="1"/>
    <xf numFmtId="172" fontId="3" fillId="2" borderId="0" xfId="1" applyNumberFormat="1" applyFont="1" applyFill="1" applyBorder="1"/>
    <xf numFmtId="165" fontId="8" fillId="4" borderId="8" xfId="2" applyNumberFormat="1" applyFont="1" applyFill="1" applyBorder="1"/>
    <xf numFmtId="165" fontId="8" fillId="4" borderId="9" xfId="2" applyNumberFormat="1" applyFont="1" applyFill="1" applyBorder="1"/>
    <xf numFmtId="0" fontId="9" fillId="0" borderId="0" xfId="1" applyFont="1"/>
    <xf numFmtId="173" fontId="10" fillId="2" borderId="0" xfId="2" applyNumberFormat="1" applyFont="1" applyFill="1"/>
    <xf numFmtId="173" fontId="10" fillId="0" borderId="0" xfId="2" applyNumberFormat="1" applyFont="1"/>
    <xf numFmtId="173" fontId="3" fillId="0" borderId="0" xfId="1" applyNumberFormat="1" applyFont="1"/>
    <xf numFmtId="173" fontId="3" fillId="2" borderId="1" xfId="1" applyNumberFormat="1" applyFont="1" applyFill="1" applyBorder="1"/>
    <xf numFmtId="173" fontId="3" fillId="0" borderId="1" xfId="1" applyNumberFormat="1" applyFont="1" applyBorder="1"/>
    <xf numFmtId="173" fontId="3" fillId="0" borderId="1" xfId="2" applyNumberFormat="1" applyFont="1" applyBorder="1"/>
    <xf numFmtId="168" fontId="4" fillId="0" borderId="0" xfId="1" applyNumberFormat="1" applyFont="1"/>
    <xf numFmtId="165" fontId="8" fillId="4" borderId="10" xfId="2" applyNumberFormat="1" applyFont="1" applyFill="1" applyBorder="1"/>
    <xf numFmtId="165" fontId="3" fillId="2" borderId="0" xfId="1" applyNumberFormat="1" applyFont="1" applyFill="1"/>
    <xf numFmtId="165" fontId="3" fillId="0" borderId="0" xfId="1" applyNumberFormat="1" applyFont="1"/>
    <xf numFmtId="168" fontId="3" fillId="2" borderId="5" xfId="1" applyNumberFormat="1" applyFont="1" applyFill="1" applyBorder="1"/>
    <xf numFmtId="165" fontId="8" fillId="4" borderId="11" xfId="2" applyNumberFormat="1" applyFont="1" applyFill="1" applyBorder="1"/>
    <xf numFmtId="165" fontId="3" fillId="2" borderId="1" xfId="1" applyNumberFormat="1" applyFont="1" applyFill="1" applyBorder="1"/>
    <xf numFmtId="165" fontId="3" fillId="0" borderId="1" xfId="1" applyNumberFormat="1" applyFont="1" applyBorder="1"/>
    <xf numFmtId="168" fontId="4" fillId="2" borderId="5" xfId="1" applyNumberFormat="1" applyFont="1" applyFill="1" applyBorder="1"/>
    <xf numFmtId="169" fontId="3" fillId="2" borderId="6" xfId="2" applyNumberFormat="1" applyFont="1" applyFill="1" applyBorder="1"/>
    <xf numFmtId="164" fontId="3" fillId="2" borderId="0" xfId="2" applyNumberFormat="1" applyFont="1" applyFill="1" applyBorder="1"/>
    <xf numFmtId="0" fontId="6" fillId="0" borderId="0" xfId="1" applyFont="1" applyFill="1" applyBorder="1"/>
    <xf numFmtId="0" fontId="11" fillId="0" borderId="0" xfId="1" applyFont="1" applyFill="1" applyBorder="1"/>
    <xf numFmtId="0" fontId="11" fillId="2" borderId="0" xfId="1" applyFont="1" applyFill="1" applyBorder="1"/>
    <xf numFmtId="174" fontId="4" fillId="2" borderId="0" xfId="1" applyNumberFormat="1" applyFont="1" applyFill="1" applyBorder="1" applyAlignment="1">
      <alignment horizontal="right"/>
    </xf>
    <xf numFmtId="174" fontId="4" fillId="0" borderId="0" xfId="1" applyNumberFormat="1" applyFont="1" applyFill="1" applyBorder="1" applyAlignment="1">
      <alignment horizontal="right"/>
    </xf>
    <xf numFmtId="14" fontId="4" fillId="0" borderId="0" xfId="1" applyNumberFormat="1" applyFont="1" applyFill="1" applyBorder="1" applyAlignment="1">
      <alignment horizontal="center"/>
    </xf>
    <xf numFmtId="175" fontId="4" fillId="0" borderId="0" xfId="2" applyNumberFormat="1" applyFont="1" applyFill="1" applyBorder="1" applyAlignment="1">
      <alignment horizontal="center"/>
    </xf>
    <xf numFmtId="167" fontId="5" fillId="2" borderId="0" xfId="1" applyNumberFormat="1" applyFont="1" applyFill="1" applyBorder="1" applyAlignment="1">
      <alignment horizontal="right"/>
    </xf>
    <xf numFmtId="0" fontId="5" fillId="0" borderId="0" xfId="1" applyFont="1"/>
    <xf numFmtId="0" fontId="12" fillId="0" borderId="0" xfId="1" applyFont="1"/>
    <xf numFmtId="169" fontId="3" fillId="2" borderId="0" xfId="2" applyNumberFormat="1" applyFont="1" applyFill="1"/>
    <xf numFmtId="167" fontId="8" fillId="4" borderId="12" xfId="1" applyNumberFormat="1" applyFont="1" applyFill="1" applyBorder="1" applyAlignment="1">
      <alignment horizontal="right"/>
    </xf>
    <xf numFmtId="0" fontId="4" fillId="0" borderId="13" xfId="1" applyFont="1" applyBorder="1"/>
    <xf numFmtId="168" fontId="3" fillId="2" borderId="0" xfId="1" applyNumberFormat="1" applyFont="1" applyFill="1" applyBorder="1"/>
    <xf numFmtId="168" fontId="3" fillId="2" borderId="0" xfId="2" applyNumberFormat="1" applyFont="1" applyFill="1"/>
    <xf numFmtId="168" fontId="3" fillId="0" borderId="6" xfId="2" applyNumberFormat="1" applyFont="1" applyBorder="1"/>
    <xf numFmtId="0" fontId="3" fillId="0" borderId="6" xfId="1" applyNumberFormat="1" applyFont="1" applyBorder="1" applyAlignment="1">
      <alignment horizontal="left" indent="1"/>
    </xf>
    <xf numFmtId="176" fontId="3" fillId="2" borderId="0" xfId="2" applyNumberFormat="1" applyFont="1" applyFill="1"/>
    <xf numFmtId="0" fontId="3" fillId="0" borderId="0" xfId="1" applyNumberFormat="1" applyFont="1" applyAlignment="1">
      <alignment horizontal="left" indent="1"/>
    </xf>
    <xf numFmtId="167" fontId="3" fillId="0" borderId="0" xfId="1" applyNumberFormat="1" applyFont="1"/>
    <xf numFmtId="0" fontId="4" fillId="0" borderId="0" xfId="1" applyFont="1" applyFill="1" applyBorder="1"/>
    <xf numFmtId="0" fontId="5" fillId="0" borderId="0" xfId="1" applyFont="1" applyFill="1" applyBorder="1"/>
    <xf numFmtId="168" fontId="4" fillId="0" borderId="5" xfId="2" applyNumberFormat="1" applyFont="1" applyFill="1" applyBorder="1"/>
    <xf numFmtId="168" fontId="4" fillId="0" borderId="0" xfId="2" applyNumberFormat="1" applyFont="1" applyFill="1" applyBorder="1"/>
    <xf numFmtId="169" fontId="4" fillId="0" borderId="0" xfId="2" applyNumberFormat="1" applyFont="1" applyFill="1" applyBorder="1"/>
    <xf numFmtId="168" fontId="4" fillId="2" borderId="0" xfId="2" applyNumberFormat="1" applyFont="1" applyFill="1" applyBorder="1"/>
    <xf numFmtId="168" fontId="4" fillId="0" borderId="6" xfId="2" applyNumberFormat="1" applyFont="1" applyFill="1" applyBorder="1"/>
    <xf numFmtId="0" fontId="4" fillId="0" borderId="6" xfId="1" applyFont="1" applyBorder="1" applyAlignment="1">
      <alignment horizontal="left"/>
    </xf>
    <xf numFmtId="168" fontId="4" fillId="2" borderId="0" xfId="1" applyNumberFormat="1" applyFont="1" applyFill="1" applyBorder="1"/>
    <xf numFmtId="0" fontId="4" fillId="0" borderId="0" xfId="1" applyFont="1" applyFill="1"/>
    <xf numFmtId="0" fontId="4" fillId="0" borderId="0" xfId="1" applyFont="1" applyFill="1" applyAlignment="1">
      <alignment horizontal="left"/>
    </xf>
    <xf numFmtId="177" fontId="4" fillId="2" borderId="14" xfId="1" applyNumberFormat="1" applyFont="1" applyFill="1" applyBorder="1" applyAlignment="1">
      <alignment horizontal="center"/>
    </xf>
    <xf numFmtId="178" fontId="4" fillId="2" borderId="14" xfId="1" applyNumberFormat="1" applyFont="1" applyFill="1" applyBorder="1" applyAlignment="1">
      <alignment horizontal="center"/>
    </xf>
    <xf numFmtId="174" fontId="4" fillId="0" borderId="15" xfId="1" applyNumberFormat="1" applyFont="1" applyFill="1" applyBorder="1" applyAlignment="1">
      <alignment horizontal="right"/>
    </xf>
    <xf numFmtId="14" fontId="4" fillId="0" borderId="15" xfId="1" applyNumberFormat="1" applyFont="1" applyFill="1" applyBorder="1" applyAlignment="1">
      <alignment horizontal="center"/>
    </xf>
    <xf numFmtId="174" fontId="13" fillId="2" borderId="0" xfId="1" applyNumberFormat="1" applyFont="1" applyFill="1"/>
    <xf numFmtId="167" fontId="8" fillId="0" borderId="0" xfId="1" applyNumberFormat="1" applyFont="1" applyFill="1" applyBorder="1" applyAlignment="1">
      <alignment horizontal="right"/>
    </xf>
    <xf numFmtId="0" fontId="14" fillId="0" borderId="0" xfId="1" applyFont="1"/>
    <xf numFmtId="0" fontId="3" fillId="0" borderId="0" xfId="1" applyFont="1" applyAlignment="1">
      <alignment horizontal="centerContinuous"/>
    </xf>
    <xf numFmtId="2" fontId="3" fillId="0" borderId="0" xfId="1" applyNumberFormat="1" applyFont="1" applyAlignment="1">
      <alignment horizontal="centerContinuous"/>
    </xf>
    <xf numFmtId="164" fontId="15" fillId="0" borderId="0" xfId="2" applyNumberFormat="1" applyFont="1" applyAlignment="1">
      <alignment horizontal="centerContinuous"/>
    </xf>
    <xf numFmtId="0" fontId="11" fillId="5" borderId="0" xfId="1" applyFont="1" applyFill="1"/>
    <xf numFmtId="2" fontId="11" fillId="5" borderId="0" xfId="1" applyNumberFormat="1" applyFont="1" applyFill="1"/>
    <xf numFmtId="164" fontId="11" fillId="5" borderId="0" xfId="2" applyNumberFormat="1" applyFont="1" applyFill="1"/>
    <xf numFmtId="0" fontId="6" fillId="5" borderId="0" xfId="1" applyFont="1" applyFill="1"/>
    <xf numFmtId="0" fontId="16" fillId="5" borderId="0" xfId="1" applyFont="1" applyFill="1"/>
    <xf numFmtId="0" fontId="11" fillId="5" borderId="18" xfId="1" applyFont="1" applyFill="1" applyBorder="1"/>
    <xf numFmtId="0" fontId="3" fillId="5" borderId="0" xfId="1" applyFont="1" applyFill="1"/>
    <xf numFmtId="0" fontId="15" fillId="0" borderId="0" xfId="1" applyFont="1"/>
    <xf numFmtId="0" fontId="3" fillId="0" borderId="0" xfId="1" applyFont="1" applyBorder="1"/>
    <xf numFmtId="49" fontId="4" fillId="6" borderId="17" xfId="1" applyNumberFormat="1" applyFont="1" applyFill="1" applyBorder="1" applyAlignment="1">
      <alignment horizontal="left"/>
    </xf>
    <xf numFmtId="49" fontId="4" fillId="0" borderId="15" xfId="1" applyNumberFormat="1" applyFont="1" applyFill="1" applyBorder="1" applyAlignment="1">
      <alignment horizontal="center"/>
    </xf>
    <xf numFmtId="178" fontId="4" fillId="0" borderId="15" xfId="1" applyNumberFormat="1" applyFont="1" applyFill="1" applyBorder="1" applyAlignment="1">
      <alignment horizontal="center"/>
    </xf>
    <xf numFmtId="177" fontId="4" fillId="0" borderId="15" xfId="1" applyNumberFormat="1" applyFont="1" applyFill="1" applyBorder="1" applyAlignment="1">
      <alignment horizontal="center"/>
    </xf>
    <xf numFmtId="49" fontId="4" fillId="0" borderId="0" xfId="1" applyNumberFormat="1" applyFont="1" applyFill="1" applyBorder="1" applyAlignment="1">
      <alignment horizontal="center"/>
    </xf>
    <xf numFmtId="174" fontId="4" fillId="0" borderId="16" xfId="1" applyNumberFormat="1" applyFont="1" applyFill="1" applyBorder="1" applyAlignment="1">
      <alignment horizontal="right"/>
    </xf>
    <xf numFmtId="49" fontId="3" fillId="0" borderId="0" xfId="1" applyNumberFormat="1" applyFont="1" applyFill="1" applyBorder="1" applyAlignment="1">
      <alignment horizontal="left"/>
    </xf>
    <xf numFmtId="175" fontId="3" fillId="0" borderId="0" xfId="2" applyNumberFormat="1" applyFont="1" applyFill="1" applyBorder="1" applyAlignment="1">
      <alignment horizontal="right"/>
    </xf>
    <xf numFmtId="49" fontId="17" fillId="0" borderId="0" xfId="1" applyNumberFormat="1" applyFont="1"/>
    <xf numFmtId="170" fontId="3" fillId="0" borderId="0" xfId="2" applyNumberFormat="1" applyFont="1" applyFill="1" applyAlignment="1">
      <alignment horizontal="right"/>
    </xf>
    <xf numFmtId="170" fontId="3" fillId="0" borderId="0" xfId="2" applyNumberFormat="1" applyFont="1" applyFill="1" applyBorder="1" applyAlignment="1">
      <alignment horizontal="right"/>
    </xf>
    <xf numFmtId="0" fontId="3" fillId="0" borderId="0" xfId="1" applyFont="1" applyFill="1" applyAlignment="1">
      <alignment horizontal="left" indent="1"/>
    </xf>
    <xf numFmtId="0" fontId="3" fillId="0" borderId="0" xfId="1" applyFont="1" applyFill="1"/>
    <xf numFmtId="170" fontId="8" fillId="0" borderId="0" xfId="2" applyNumberFormat="1" applyFont="1" applyFill="1" applyAlignment="1">
      <alignment horizontal="right"/>
    </xf>
    <xf numFmtId="170" fontId="8" fillId="0" borderId="0" xfId="2" applyNumberFormat="1" applyFont="1" applyFill="1" applyBorder="1" applyAlignment="1">
      <alignment horizontal="right"/>
    </xf>
    <xf numFmtId="0" fontId="4" fillId="2" borderId="0" xfId="1" applyFont="1" applyFill="1" applyBorder="1" applyAlignment="1">
      <alignment horizontal="left"/>
    </xf>
    <xf numFmtId="49" fontId="17" fillId="2" borderId="0" xfId="1" applyNumberFormat="1" applyFont="1" applyFill="1" applyBorder="1"/>
    <xf numFmtId="170" fontId="4" fillId="2" borderId="0" xfId="2" applyNumberFormat="1" applyFont="1" applyFill="1" applyBorder="1" applyAlignment="1">
      <alignment horizontal="right"/>
    </xf>
    <xf numFmtId="0" fontId="8" fillId="0" borderId="0" xfId="1" applyFont="1" applyFill="1" applyAlignment="1">
      <alignment horizontal="left" indent="1"/>
    </xf>
    <xf numFmtId="169" fontId="8" fillId="4" borderId="19" xfId="2" applyNumberFormat="1" applyFont="1" applyFill="1" applyBorder="1"/>
    <xf numFmtId="49" fontId="17" fillId="0" borderId="0" xfId="1" applyNumberFormat="1" applyFont="1" applyAlignment="1">
      <alignment horizontal="left"/>
    </xf>
    <xf numFmtId="169" fontId="8" fillId="4" borderId="9" xfId="2" applyNumberFormat="1" applyFont="1" applyFill="1" applyBorder="1"/>
    <xf numFmtId="169" fontId="8" fillId="4" borderId="8" xfId="2" applyNumberFormat="1" applyFont="1" applyFill="1" applyBorder="1"/>
    <xf numFmtId="0" fontId="7" fillId="0" borderId="0" xfId="1" applyFont="1"/>
    <xf numFmtId="0" fontId="4" fillId="0" borderId="1" xfId="1" applyNumberFormat="1" applyFont="1" applyFill="1" applyBorder="1" applyAlignment="1">
      <alignment horizontal="left"/>
    </xf>
    <xf numFmtId="49" fontId="4" fillId="0" borderId="1" xfId="1" applyNumberFormat="1" applyFont="1" applyFill="1" applyBorder="1" applyAlignment="1">
      <alignment horizontal="center"/>
    </xf>
    <xf numFmtId="14" fontId="4" fillId="0" borderId="1" xfId="1" applyNumberFormat="1" applyFont="1" applyFill="1" applyBorder="1" applyAlignment="1">
      <alignment horizontal="center"/>
    </xf>
    <xf numFmtId="168" fontId="4" fillId="0" borderId="1" xfId="2" applyNumberFormat="1" applyFont="1" applyFill="1" applyBorder="1" applyAlignment="1">
      <alignment horizontal="right"/>
    </xf>
    <xf numFmtId="168" fontId="11" fillId="0" borderId="0" xfId="1" applyNumberFormat="1" applyFont="1" applyFill="1" applyBorder="1"/>
    <xf numFmtId="44" fontId="4" fillId="0" borderId="0" xfId="3" applyFont="1" applyFill="1" applyBorder="1" applyAlignment="1">
      <alignment horizontal="right"/>
    </xf>
    <xf numFmtId="170" fontId="3" fillId="0" borderId="0" xfId="1" applyNumberFormat="1" applyFont="1" applyFill="1"/>
    <xf numFmtId="178" fontId="4" fillId="0" borderId="15" xfId="1" applyNumberFormat="1" applyFont="1" applyFill="1" applyBorder="1" applyAlignment="1">
      <alignment horizontal="right"/>
    </xf>
    <xf numFmtId="164" fontId="3" fillId="0" borderId="0" xfId="2" applyNumberFormat="1" applyFont="1" applyFill="1" applyBorder="1" applyAlignment="1">
      <alignment horizontal="right"/>
    </xf>
    <xf numFmtId="164" fontId="8" fillId="0" borderId="0" xfId="2" applyNumberFormat="1" applyFont="1" applyFill="1" applyBorder="1" applyAlignment="1">
      <alignment horizontal="right"/>
    </xf>
    <xf numFmtId="164" fontId="4" fillId="2" borderId="0" xfId="2" applyNumberFormat="1" applyFont="1" applyFill="1" applyBorder="1" applyAlignment="1">
      <alignment horizontal="right"/>
    </xf>
    <xf numFmtId="164" fontId="3" fillId="0" borderId="0" xfId="2" applyNumberFormat="1" applyFont="1" applyBorder="1"/>
    <xf numFmtId="164" fontId="4" fillId="0" borderId="0" xfId="2" applyNumberFormat="1" applyFont="1" applyFill="1" applyBorder="1" applyAlignment="1">
      <alignment horizontal="right"/>
    </xf>
    <xf numFmtId="168" fontId="3" fillId="0" borderId="0" xfId="1" applyNumberFormat="1" applyFont="1" applyFill="1"/>
    <xf numFmtId="43" fontId="3" fillId="0" borderId="0" xfId="2" applyFont="1"/>
    <xf numFmtId="43" fontId="11" fillId="0" borderId="0" xfId="2" applyFont="1" applyFill="1" applyBorder="1"/>
    <xf numFmtId="175" fontId="3" fillId="0" borderId="16" xfId="2" applyNumberFormat="1" applyFont="1" applyFill="1" applyBorder="1" applyAlignment="1">
      <alignment horizontal="right"/>
    </xf>
    <xf numFmtId="168" fontId="3" fillId="0" borderId="0" xfId="2" applyNumberFormat="1" applyFont="1" applyFill="1" applyAlignment="1">
      <alignment horizontal="right"/>
    </xf>
    <xf numFmtId="179" fontId="3" fillId="0" borderId="0" xfId="1" applyNumberFormat="1" applyFont="1"/>
    <xf numFmtId="169" fontId="8" fillId="4" borderId="11" xfId="2" applyNumberFormat="1" applyFont="1" applyFill="1" applyBorder="1"/>
    <xf numFmtId="0" fontId="3" fillId="0" borderId="0" xfId="1" applyFont="1" applyAlignment="1">
      <alignment horizontal="right"/>
    </xf>
    <xf numFmtId="0" fontId="4" fillId="0" borderId="15" xfId="1" applyFont="1" applyBorder="1"/>
    <xf numFmtId="0" fontId="3" fillId="0" borderId="15" xfId="1" applyFont="1" applyBorder="1"/>
    <xf numFmtId="180" fontId="8" fillId="4" borderId="0" xfId="1" applyNumberFormat="1" applyFont="1" applyFill="1" applyBorder="1" applyAlignment="1">
      <alignment horizontal="right"/>
    </xf>
    <xf numFmtId="175" fontId="4" fillId="0" borderId="15" xfId="2" applyNumberFormat="1" applyFont="1" applyFill="1" applyBorder="1" applyAlignment="1">
      <alignment horizontal="right"/>
    </xf>
    <xf numFmtId="14" fontId="4" fillId="0" borderId="15" xfId="1" applyNumberFormat="1" applyFont="1" applyFill="1" applyBorder="1" applyAlignment="1">
      <alignment horizontal="right"/>
    </xf>
    <xf numFmtId="175" fontId="4" fillId="0" borderId="0" xfId="2" applyNumberFormat="1" applyFont="1" applyFill="1" applyBorder="1" applyAlignment="1">
      <alignment horizontal="right"/>
    </xf>
    <xf numFmtId="14" fontId="4" fillId="0" borderId="0" xfId="1" applyNumberFormat="1" applyFont="1" applyFill="1" applyBorder="1" applyAlignment="1">
      <alignment horizontal="right"/>
    </xf>
    <xf numFmtId="49" fontId="7" fillId="4" borderId="17" xfId="1" applyNumberFormat="1" applyFont="1" applyFill="1" applyBorder="1" applyAlignment="1">
      <alignment horizontal="left"/>
    </xf>
    <xf numFmtId="49" fontId="8" fillId="0" borderId="0" xfId="1" applyNumberFormat="1" applyFont="1"/>
    <xf numFmtId="164" fontId="8" fillId="4" borderId="0" xfId="2" applyNumberFormat="1" applyFont="1" applyFill="1"/>
    <xf numFmtId="174" fontId="8" fillId="4" borderId="0" xfId="1" applyNumberFormat="1" applyFont="1" applyFill="1"/>
    <xf numFmtId="174" fontId="8" fillId="0" borderId="0" xfId="1" applyNumberFormat="1" applyFont="1" applyFill="1"/>
    <xf numFmtId="170" fontId="3" fillId="0" borderId="0" xfId="1" applyNumberFormat="1" applyFont="1" applyBorder="1"/>
    <xf numFmtId="174" fontId="8" fillId="0" borderId="0" xfId="1" applyNumberFormat="1" applyFont="1"/>
    <xf numFmtId="0" fontId="17" fillId="0" borderId="0" xfId="1" applyNumberFormat="1" applyFont="1"/>
    <xf numFmtId="164" fontId="3" fillId="0" borderId="0" xfId="1" applyNumberFormat="1" applyFont="1"/>
    <xf numFmtId="0" fontId="8" fillId="0" borderId="0" xfId="1" applyFont="1"/>
    <xf numFmtId="164" fontId="18" fillId="0" borderId="0" xfId="2" applyNumberFormat="1" applyFont="1"/>
    <xf numFmtId="174" fontId="18" fillId="0" borderId="0" xfId="1" applyNumberFormat="1" applyFont="1"/>
    <xf numFmtId="164" fontId="3" fillId="0" borderId="0" xfId="2" applyNumberFormat="1" applyFont="1" applyFill="1" applyAlignment="1">
      <alignment horizontal="right"/>
    </xf>
    <xf numFmtId="0" fontId="3" fillId="2" borderId="5" xfId="1" applyFont="1" applyFill="1" applyBorder="1"/>
    <xf numFmtId="164" fontId="3" fillId="2" borderId="5" xfId="2" applyNumberFormat="1" applyFont="1" applyFill="1" applyBorder="1"/>
    <xf numFmtId="170" fontId="3" fillId="2" borderId="5" xfId="1" applyNumberFormat="1" applyFont="1" applyFill="1" applyBorder="1" applyAlignment="1">
      <alignment horizontal="right"/>
    </xf>
    <xf numFmtId="170" fontId="3" fillId="2" borderId="0" xfId="1" applyNumberFormat="1" applyFont="1" applyFill="1" applyBorder="1" applyAlignment="1">
      <alignment horizontal="right"/>
    </xf>
    <xf numFmtId="166" fontId="3" fillId="2" borderId="0" xfId="4" applyNumberFormat="1" applyFont="1" applyFill="1" applyBorder="1"/>
    <xf numFmtId="0" fontId="3" fillId="7" borderId="0" xfId="1" applyFont="1" applyFill="1" applyBorder="1"/>
    <xf numFmtId="164" fontId="3" fillId="7" borderId="0" xfId="2" applyNumberFormat="1" applyFont="1" applyFill="1" applyBorder="1"/>
    <xf numFmtId="168" fontId="3" fillId="7" borderId="0" xfId="1" applyNumberFormat="1" applyFont="1" applyFill="1" applyBorder="1" applyAlignment="1">
      <alignment horizontal="right"/>
    </xf>
    <xf numFmtId="168" fontId="3" fillId="0" borderId="0" xfId="1" applyNumberFormat="1" applyFont="1" applyFill="1" applyBorder="1"/>
    <xf numFmtId="175" fontId="3" fillId="0" borderId="0" xfId="2" applyNumberFormat="1" applyFont="1" applyFill="1" applyBorder="1" applyAlignment="1">
      <alignment horizontal="center"/>
    </xf>
    <xf numFmtId="14" fontId="3" fillId="0" borderId="0" xfId="1" applyNumberFormat="1" applyFont="1" applyFill="1" applyBorder="1" applyAlignment="1">
      <alignment horizontal="center"/>
    </xf>
    <xf numFmtId="0" fontId="8" fillId="0" borderId="0" xfId="1" applyFont="1" applyFill="1"/>
    <xf numFmtId="170" fontId="3" fillId="2" borderId="5" xfId="1" applyNumberFormat="1" applyFont="1" applyFill="1" applyBorder="1"/>
    <xf numFmtId="170" fontId="3" fillId="7" borderId="0" xfId="1" applyNumberFormat="1" applyFont="1" applyFill="1" applyBorder="1"/>
    <xf numFmtId="170" fontId="3" fillId="7" borderId="6" xfId="1" applyNumberFormat="1" applyFont="1" applyFill="1" applyBorder="1"/>
    <xf numFmtId="0" fontId="1" fillId="0" borderId="0" xfId="5"/>
    <xf numFmtId="174" fontId="19" fillId="8" borderId="20" xfId="5" applyNumberFormat="1" applyFont="1" applyFill="1" applyBorder="1" applyAlignment="1">
      <alignment horizontal="center" wrapText="1"/>
    </xf>
    <xf numFmtId="174" fontId="19" fillId="8" borderId="16" xfId="5" applyNumberFormat="1" applyFont="1" applyFill="1" applyBorder="1" applyAlignment="1">
      <alignment horizontal="center" wrapText="1"/>
    </xf>
    <xf numFmtId="174" fontId="19" fillId="8" borderId="16" xfId="5" applyNumberFormat="1" applyFont="1" applyFill="1" applyBorder="1" applyAlignment="1">
      <alignment horizontal="center" vertical="center"/>
    </xf>
    <xf numFmtId="174" fontId="19" fillId="8" borderId="21" xfId="5" applyNumberFormat="1" applyFont="1" applyFill="1" applyBorder="1" applyAlignment="1">
      <alignment horizontal="center" wrapText="1"/>
    </xf>
    <xf numFmtId="174" fontId="20" fillId="0" borderId="22" xfId="5" applyNumberFormat="1" applyFont="1" applyBorder="1" applyAlignment="1">
      <alignment horizontal="left" vertical="center" wrapText="1"/>
    </xf>
    <xf numFmtId="174" fontId="19" fillId="0" borderId="0" xfId="5" applyNumberFormat="1" applyFont="1" applyFill="1" applyBorder="1" applyAlignment="1">
      <alignment horizontal="center" wrapText="1"/>
    </xf>
    <xf numFmtId="174" fontId="19" fillId="0" borderId="0" xfId="5" applyNumberFormat="1" applyFont="1" applyFill="1" applyBorder="1" applyAlignment="1">
      <alignment horizontal="center" vertical="center"/>
    </xf>
    <xf numFmtId="174" fontId="19" fillId="0" borderId="23" xfId="5" applyNumberFormat="1" applyFont="1" applyFill="1" applyBorder="1" applyAlignment="1">
      <alignment horizontal="center" wrapText="1"/>
    </xf>
    <xf numFmtId="0" fontId="1" fillId="0" borderId="0" xfId="5" applyFill="1"/>
    <xf numFmtId="0" fontId="21" fillId="0" borderId="24" xfId="5" applyNumberFormat="1" applyFont="1" applyBorder="1" applyAlignment="1">
      <alignment horizontal="left" vertical="center" wrapText="1"/>
    </xf>
    <xf numFmtId="42" fontId="22" fillId="0" borderId="25" xfId="5" applyNumberFormat="1" applyFont="1" applyBorder="1" applyAlignment="1">
      <alignment vertical="center" wrapText="1"/>
    </xf>
    <xf numFmtId="42" fontId="21" fillId="0" borderId="25" xfId="5" applyNumberFormat="1" applyFont="1" applyBorder="1" applyAlignment="1">
      <alignment vertical="center" wrapText="1"/>
    </xf>
    <xf numFmtId="42" fontId="21" fillId="0" borderId="26" xfId="5" applyNumberFormat="1" applyFont="1" applyBorder="1" applyAlignment="1">
      <alignment vertical="center" wrapText="1"/>
    </xf>
    <xf numFmtId="0" fontId="21" fillId="0" borderId="27" xfId="5" applyNumberFormat="1" applyFont="1" applyBorder="1" applyAlignment="1">
      <alignment horizontal="left" vertical="center" wrapText="1"/>
    </xf>
    <xf numFmtId="42" fontId="21" fillId="0" borderId="28" xfId="5" applyNumberFormat="1" applyFont="1" applyBorder="1" applyAlignment="1">
      <alignment vertical="center" wrapText="1"/>
    </xf>
    <xf numFmtId="0" fontId="22" fillId="0" borderId="29" xfId="5" applyNumberFormat="1" applyFont="1" applyBorder="1" applyAlignment="1">
      <alignment horizontal="left" vertical="center" wrapText="1" indent="1"/>
    </xf>
    <xf numFmtId="42" fontId="22" fillId="0" borderId="30" xfId="5" applyNumberFormat="1" applyFont="1" applyBorder="1" applyAlignment="1">
      <alignment vertical="center" wrapText="1"/>
    </xf>
    <xf numFmtId="42" fontId="22" fillId="0" borderId="31" xfId="5" applyNumberFormat="1" applyFont="1" applyBorder="1" applyAlignment="1">
      <alignment vertical="center" wrapText="1"/>
    </xf>
    <xf numFmtId="0" fontId="23" fillId="0" borderId="0" xfId="5" applyFont="1" applyFill="1" applyBorder="1" applyAlignment="1">
      <alignment horizontal="center" wrapText="1"/>
    </xf>
    <xf numFmtId="0" fontId="23" fillId="0" borderId="0" xfId="5" applyFont="1" applyFill="1" applyBorder="1" applyAlignment="1">
      <alignment horizontal="center" vertical="center" wrapText="1"/>
    </xf>
    <xf numFmtId="0" fontId="23" fillId="0" borderId="23" xfId="5" applyFont="1" applyFill="1" applyBorder="1" applyAlignment="1">
      <alignment horizontal="center" vertical="center" wrapText="1"/>
    </xf>
    <xf numFmtId="42" fontId="21" fillId="0" borderId="25" xfId="5" applyNumberFormat="1" applyFont="1" applyBorder="1" applyAlignment="1">
      <alignment horizontal="center" vertical="center" wrapText="1"/>
    </xf>
    <xf numFmtId="42" fontId="21" fillId="0" borderId="30" xfId="5" applyNumberFormat="1" applyFont="1" applyBorder="1" applyAlignment="1">
      <alignment vertical="center" wrapText="1"/>
    </xf>
    <xf numFmtId="0" fontId="22" fillId="0" borderId="22" xfId="5" applyNumberFormat="1" applyFont="1" applyBorder="1" applyAlignment="1">
      <alignment horizontal="left" vertical="center" wrapText="1" indent="1"/>
    </xf>
    <xf numFmtId="42" fontId="22" fillId="0" borderId="0" xfId="5" applyNumberFormat="1" applyFont="1" applyBorder="1" applyAlignment="1">
      <alignment vertical="center" wrapText="1"/>
    </xf>
    <xf numFmtId="42" fontId="21" fillId="0" borderId="0" xfId="5" applyNumberFormat="1" applyFont="1" applyBorder="1" applyAlignment="1">
      <alignment vertical="center" wrapText="1"/>
    </xf>
    <xf numFmtId="42" fontId="22" fillId="0" borderId="23" xfId="5" applyNumberFormat="1" applyFont="1" applyBorder="1" applyAlignment="1">
      <alignment vertical="center" wrapText="1"/>
    </xf>
    <xf numFmtId="0" fontId="22" fillId="0" borderId="32" xfId="5" applyNumberFormat="1" applyFont="1" applyBorder="1" applyAlignment="1">
      <alignment horizontal="left" vertical="center" wrapText="1" indent="1"/>
    </xf>
    <xf numFmtId="42" fontId="22" fillId="0" borderId="14" xfId="5" applyNumberFormat="1" applyFont="1" applyBorder="1" applyAlignment="1">
      <alignment vertical="center" wrapText="1"/>
    </xf>
    <xf numFmtId="42" fontId="22" fillId="0" borderId="33" xfId="5" applyNumberFormat="1" applyFont="1" applyBorder="1" applyAlignment="1">
      <alignment vertical="center" wrapText="1"/>
    </xf>
    <xf numFmtId="0" fontId="24" fillId="0" borderId="0" xfId="5" applyFont="1"/>
    <xf numFmtId="0" fontId="25" fillId="0" borderId="0" xfId="5" applyFont="1"/>
    <xf numFmtId="0" fontId="26" fillId="0" borderId="0" xfId="5" applyFont="1"/>
    <xf numFmtId="0" fontId="14" fillId="0" borderId="0" xfId="5" applyFont="1"/>
    <xf numFmtId="0" fontId="27" fillId="0" borderId="0" xfId="5" applyFont="1" applyBorder="1"/>
    <xf numFmtId="0" fontId="14" fillId="0" borderId="0" xfId="5" applyFont="1" applyBorder="1"/>
    <xf numFmtId="42" fontId="14" fillId="0" borderId="0" xfId="5" applyNumberFormat="1" applyFont="1" applyBorder="1"/>
    <xf numFmtId="0" fontId="27" fillId="0" borderId="32" xfId="5" applyFont="1" applyBorder="1"/>
    <xf numFmtId="175" fontId="7" fillId="0" borderId="34" xfId="2" applyNumberFormat="1" applyFont="1" applyBorder="1" applyAlignment="1">
      <alignment horizontal="center"/>
    </xf>
    <xf numFmtId="174" fontId="27" fillId="8" borderId="35" xfId="5" applyNumberFormat="1" applyFont="1" applyFill="1" applyBorder="1" applyAlignment="1">
      <alignment horizontal="center"/>
    </xf>
    <xf numFmtId="174" fontId="27" fillId="8" borderId="32" xfId="5" applyNumberFormat="1" applyFont="1" applyFill="1" applyBorder="1" applyAlignment="1">
      <alignment horizontal="center"/>
    </xf>
    <xf numFmtId="174" fontId="27" fillId="8" borderId="14" xfId="5" applyNumberFormat="1" applyFont="1" applyFill="1" applyBorder="1" applyAlignment="1">
      <alignment horizontal="center"/>
    </xf>
    <xf numFmtId="174" fontId="27" fillId="8" borderId="33" xfId="5" applyNumberFormat="1" applyFont="1" applyFill="1" applyBorder="1" applyAlignment="1">
      <alignment horizontal="center"/>
    </xf>
    <xf numFmtId="174" fontId="28" fillId="0" borderId="29" xfId="5" applyNumberFormat="1" applyFont="1" applyBorder="1" applyAlignment="1">
      <alignment horizontal="center" vertical="center" wrapText="1"/>
    </xf>
    <xf numFmtId="42" fontId="29" fillId="0" borderId="36" xfId="5" applyNumberFormat="1" applyFont="1" applyBorder="1" applyAlignment="1">
      <alignment horizontal="center" vertical="center" wrapText="1"/>
    </xf>
    <xf numFmtId="42" fontId="29" fillId="0" borderId="6" xfId="5" applyNumberFormat="1" applyFont="1" applyBorder="1" applyAlignment="1">
      <alignment horizontal="center" vertical="center" wrapText="1"/>
    </xf>
    <xf numFmtId="42" fontId="29" fillId="0" borderId="37" xfId="5" applyNumberFormat="1" applyFont="1" applyBorder="1" applyAlignment="1">
      <alignment horizontal="center" vertical="center" wrapText="1"/>
    </xf>
    <xf numFmtId="174" fontId="29" fillId="0" borderId="38" xfId="5" applyNumberFormat="1" applyFont="1" applyBorder="1" applyAlignment="1">
      <alignment horizontal="center" vertical="center" wrapText="1"/>
    </xf>
    <xf numFmtId="42" fontId="8" fillId="0" borderId="39" xfId="5" applyNumberFormat="1" applyFont="1" applyBorder="1" applyAlignment="1">
      <alignment horizontal="center" vertical="center" wrapText="1"/>
    </xf>
    <xf numFmtId="42" fontId="29" fillId="0" borderId="0" xfId="5" applyNumberFormat="1" applyFont="1" applyBorder="1" applyAlignment="1">
      <alignment horizontal="center" vertical="center" wrapText="1"/>
    </xf>
    <xf numFmtId="42" fontId="29" fillId="0" borderId="23" xfId="5" applyNumberFormat="1" applyFont="1" applyBorder="1" applyAlignment="1">
      <alignment horizontal="center" vertical="center" wrapText="1"/>
    </xf>
    <xf numFmtId="42" fontId="29" fillId="0" borderId="22" xfId="5" applyNumberFormat="1" applyFont="1" applyBorder="1" applyAlignment="1">
      <alignment horizontal="center" vertical="center" wrapText="1"/>
    </xf>
    <xf numFmtId="174" fontId="29" fillId="0" borderId="40" xfId="5" applyNumberFormat="1" applyFont="1" applyBorder="1" applyAlignment="1">
      <alignment horizontal="center" vertical="center" wrapText="1"/>
    </xf>
    <xf numFmtId="42" fontId="30" fillId="9" borderId="22" xfId="5" applyNumberFormat="1" applyFont="1" applyFill="1" applyBorder="1" applyAlignment="1">
      <alignment horizontal="center" vertical="center" wrapText="1"/>
    </xf>
    <xf numFmtId="42" fontId="8" fillId="0" borderId="25" xfId="5" applyNumberFormat="1" applyFont="1" applyBorder="1" applyAlignment="1">
      <alignment horizontal="center" vertical="center" wrapText="1"/>
    </xf>
    <xf numFmtId="42" fontId="29" fillId="0" borderId="41" xfId="5" applyNumberFormat="1" applyFont="1" applyBorder="1" applyAlignment="1">
      <alignment horizontal="center" vertical="center" wrapText="1"/>
    </xf>
    <xf numFmtId="42" fontId="29" fillId="0" borderId="42" xfId="5" applyNumberFormat="1" applyFont="1" applyBorder="1" applyAlignment="1">
      <alignment horizontal="center" vertical="center" wrapText="1"/>
    </xf>
    <xf numFmtId="42" fontId="29" fillId="0" borderId="25" xfId="5" applyNumberFormat="1" applyFont="1" applyBorder="1" applyAlignment="1">
      <alignment horizontal="center" vertical="center" wrapText="1"/>
    </xf>
    <xf numFmtId="42" fontId="29" fillId="0" borderId="24" xfId="5" applyNumberFormat="1" applyFont="1" applyBorder="1" applyAlignment="1">
      <alignment horizontal="center" vertical="center" wrapText="1"/>
    </xf>
    <xf numFmtId="42" fontId="29" fillId="0" borderId="26" xfId="5" applyNumberFormat="1" applyFont="1" applyBorder="1" applyAlignment="1">
      <alignment horizontal="center" vertical="center" wrapText="1"/>
    </xf>
    <xf numFmtId="174" fontId="29" fillId="0" borderId="43" xfId="5" applyNumberFormat="1" applyFont="1" applyBorder="1" applyAlignment="1">
      <alignment horizontal="center" vertical="center" wrapText="1"/>
    </xf>
    <xf numFmtId="42" fontId="30" fillId="9" borderId="0" xfId="5" applyNumberFormat="1" applyFont="1" applyFill="1" applyBorder="1" applyAlignment="1">
      <alignment horizontal="center" vertical="center" wrapText="1"/>
    </xf>
    <xf numFmtId="42" fontId="8" fillId="0" borderId="41" xfId="5" applyNumberFormat="1" applyFont="1" applyBorder="1" applyAlignment="1">
      <alignment horizontal="center" vertical="center" wrapText="1"/>
    </xf>
    <xf numFmtId="42" fontId="30" fillId="9" borderId="44" xfId="5" applyNumberFormat="1" applyFont="1" applyFill="1" applyBorder="1" applyAlignment="1">
      <alignment horizontal="center" vertical="center" wrapText="1"/>
    </xf>
    <xf numFmtId="42" fontId="3" fillId="0" borderId="25" xfId="5" applyNumberFormat="1" applyFont="1" applyBorder="1" applyAlignment="1">
      <alignment horizontal="center" vertical="center" wrapText="1"/>
    </xf>
    <xf numFmtId="42" fontId="3" fillId="0" borderId="24" xfId="5" applyNumberFormat="1" applyFont="1" applyBorder="1" applyAlignment="1">
      <alignment horizontal="center" vertical="center" wrapText="1"/>
    </xf>
    <xf numFmtId="42" fontId="3" fillId="0" borderId="26" xfId="5" applyNumberFormat="1" applyFont="1" applyBorder="1" applyAlignment="1">
      <alignment horizontal="center" vertical="center" wrapText="1"/>
    </xf>
    <xf numFmtId="42" fontId="30" fillId="9" borderId="23" xfId="5" applyNumberFormat="1" applyFont="1" applyFill="1" applyBorder="1" applyAlignment="1">
      <alignment horizontal="center" vertical="center" wrapText="1"/>
    </xf>
    <xf numFmtId="42" fontId="30" fillId="9" borderId="45" xfId="5" applyNumberFormat="1" applyFont="1" applyFill="1" applyBorder="1" applyAlignment="1">
      <alignment horizontal="center" vertical="center" wrapText="1"/>
    </xf>
    <xf numFmtId="42" fontId="8" fillId="0" borderId="46" xfId="5" applyNumberFormat="1" applyFont="1" applyBorder="1" applyAlignment="1">
      <alignment horizontal="center" vertical="center" wrapText="1"/>
    </xf>
    <xf numFmtId="42" fontId="30" fillId="9" borderId="28" xfId="5" applyNumberFormat="1" applyFont="1" applyFill="1" applyBorder="1" applyAlignment="1">
      <alignment horizontal="center" vertical="center" wrapText="1"/>
    </xf>
    <xf numFmtId="42" fontId="8" fillId="0" borderId="24" xfId="5" applyNumberFormat="1" applyFont="1" applyBorder="1" applyAlignment="1">
      <alignment horizontal="center" vertical="center" wrapText="1"/>
    </xf>
    <xf numFmtId="42" fontId="30" fillId="9" borderId="47" xfId="5" applyNumberFormat="1" applyFont="1" applyFill="1" applyBorder="1" applyAlignment="1">
      <alignment horizontal="center" vertical="center" wrapText="1"/>
    </xf>
    <xf numFmtId="42" fontId="30" fillId="9" borderId="36" xfId="5" applyNumberFormat="1" applyFont="1" applyFill="1" applyBorder="1" applyAlignment="1">
      <alignment horizontal="center" vertical="center" wrapText="1"/>
    </xf>
    <xf numFmtId="42" fontId="30" fillId="9" borderId="6" xfId="5" applyNumberFormat="1" applyFont="1" applyFill="1" applyBorder="1" applyAlignment="1">
      <alignment horizontal="center" vertical="center" wrapText="1"/>
    </xf>
    <xf numFmtId="42" fontId="30" fillId="9" borderId="37" xfId="5" applyNumberFormat="1" applyFont="1" applyFill="1" applyBorder="1" applyAlignment="1">
      <alignment horizontal="center" vertical="center" wrapText="1"/>
    </xf>
    <xf numFmtId="42" fontId="30" fillId="9" borderId="48" xfId="5" applyNumberFormat="1" applyFont="1" applyFill="1" applyBorder="1" applyAlignment="1">
      <alignment horizontal="center" vertical="center" wrapText="1"/>
    </xf>
    <xf numFmtId="42" fontId="8" fillId="0" borderId="49" xfId="5" applyNumberFormat="1" applyFont="1" applyBorder="1" applyAlignment="1">
      <alignment horizontal="center" vertical="center" wrapText="1"/>
    </xf>
    <xf numFmtId="0" fontId="28" fillId="0" borderId="38" xfId="5" applyFont="1" applyBorder="1" applyAlignment="1">
      <alignment horizontal="center" vertical="center" wrapText="1"/>
    </xf>
    <xf numFmtId="42" fontId="4" fillId="0" borderId="38" xfId="5" applyNumberFormat="1" applyFont="1" applyFill="1" applyBorder="1" applyAlignment="1">
      <alignment horizontal="center" vertical="center" wrapText="1" readingOrder="1"/>
    </xf>
    <xf numFmtId="42" fontId="4" fillId="0" borderId="50" xfId="5" applyNumberFormat="1" applyFont="1" applyFill="1" applyBorder="1" applyAlignment="1">
      <alignment horizontal="center" vertical="center" wrapText="1" readingOrder="1"/>
    </xf>
    <xf numFmtId="42" fontId="4" fillId="0" borderId="51" xfId="5" applyNumberFormat="1" applyFont="1" applyFill="1" applyBorder="1" applyAlignment="1">
      <alignment horizontal="center" vertical="center" wrapText="1" readingOrder="1"/>
    </xf>
    <xf numFmtId="0" fontId="28" fillId="0" borderId="52" xfId="5" applyFont="1" applyFill="1" applyBorder="1" applyAlignment="1">
      <alignment horizontal="center" vertical="center" wrapText="1"/>
    </xf>
    <xf numFmtId="42" fontId="4" fillId="0" borderId="52" xfId="5" applyNumberFormat="1" applyFont="1" applyFill="1" applyBorder="1" applyAlignment="1">
      <alignment horizontal="center" vertical="center" wrapText="1" readingOrder="1"/>
    </xf>
    <xf numFmtId="42" fontId="4" fillId="0" borderId="53" xfId="5" applyNumberFormat="1" applyFont="1" applyFill="1" applyBorder="1" applyAlignment="1">
      <alignment horizontal="center" vertical="center" wrapText="1" readingOrder="1"/>
    </xf>
    <xf numFmtId="42" fontId="4" fillId="0" borderId="54" xfId="5" applyNumberFormat="1" applyFont="1" applyFill="1" applyBorder="1" applyAlignment="1">
      <alignment horizontal="center" vertical="center" wrapText="1" readingOrder="1"/>
    </xf>
    <xf numFmtId="0" fontId="28" fillId="0" borderId="0" xfId="5" applyFont="1" applyFill="1" applyBorder="1" applyAlignment="1">
      <alignment horizontal="center" vertical="center" wrapText="1"/>
    </xf>
    <xf numFmtId="42" fontId="4" fillId="0" borderId="0" xfId="5" applyNumberFormat="1" applyFont="1" applyFill="1" applyBorder="1" applyAlignment="1">
      <alignment horizontal="center" vertical="center" wrapText="1" readingOrder="1"/>
    </xf>
    <xf numFmtId="174" fontId="27" fillId="8" borderId="17" xfId="5" applyNumberFormat="1" applyFont="1" applyFill="1" applyBorder="1" applyAlignment="1">
      <alignment horizontal="center"/>
    </xf>
    <xf numFmtId="181" fontId="27" fillId="8" borderId="17" xfId="5" applyNumberFormat="1" applyFont="1" applyFill="1" applyBorder="1" applyAlignment="1">
      <alignment horizontal="center"/>
    </xf>
    <xf numFmtId="174" fontId="28" fillId="0" borderId="55" xfId="5" applyNumberFormat="1" applyFont="1" applyBorder="1" applyAlignment="1">
      <alignment horizontal="center" vertical="center" wrapText="1"/>
    </xf>
    <xf numFmtId="42" fontId="29" fillId="0" borderId="56" xfId="5" applyNumberFormat="1" applyFont="1" applyBorder="1" applyAlignment="1">
      <alignment horizontal="center" vertical="center" wrapText="1"/>
    </xf>
    <xf numFmtId="42" fontId="29" fillId="0" borderId="57" xfId="5" applyNumberFormat="1" applyFont="1" applyBorder="1" applyAlignment="1">
      <alignment horizontal="center" vertical="center" wrapText="1"/>
    </xf>
    <xf numFmtId="42" fontId="29" fillId="0" borderId="55" xfId="6" applyNumberFormat="1" applyFont="1" applyBorder="1" applyAlignment="1">
      <alignment horizontal="center" vertical="center" wrapText="1"/>
    </xf>
    <xf numFmtId="0" fontId="14" fillId="0" borderId="0" xfId="5" applyFont="1" applyFill="1"/>
    <xf numFmtId="174" fontId="29" fillId="0" borderId="58" xfId="5" applyNumberFormat="1" applyFont="1" applyBorder="1" applyAlignment="1">
      <alignment horizontal="center" vertical="center" wrapText="1"/>
    </xf>
    <xf numFmtId="42" fontId="8" fillId="0" borderId="59" xfId="5" applyNumberFormat="1" applyFont="1" applyBorder="1" applyAlignment="1">
      <alignment horizontal="center" vertical="center" wrapText="1"/>
    </xf>
    <xf numFmtId="42" fontId="29" fillId="0" borderId="59" xfId="5" applyNumberFormat="1" applyFont="1" applyBorder="1" applyAlignment="1">
      <alignment horizontal="center" vertical="center" wrapText="1"/>
    </xf>
    <xf numFmtId="42" fontId="29" fillId="0" borderId="60" xfId="5" applyNumberFormat="1" applyFont="1" applyBorder="1" applyAlignment="1">
      <alignment horizontal="center" vertical="center" wrapText="1"/>
    </xf>
    <xf numFmtId="42" fontId="29" fillId="0" borderId="61" xfId="5" applyNumberFormat="1" applyFont="1" applyBorder="1" applyAlignment="1">
      <alignment horizontal="center" vertical="center" wrapText="1"/>
    </xf>
    <xf numFmtId="42" fontId="29" fillId="0" borderId="62" xfId="6" applyNumberFormat="1" applyFont="1" applyBorder="1" applyAlignment="1">
      <alignment horizontal="center" vertical="center" wrapText="1"/>
    </xf>
    <xf numFmtId="174" fontId="29" fillId="0" borderId="63" xfId="5" applyNumberFormat="1" applyFont="1" applyBorder="1" applyAlignment="1">
      <alignment horizontal="center" vertical="center" wrapText="1"/>
    </xf>
    <xf numFmtId="174" fontId="29" fillId="0" borderId="64" xfId="5" applyNumberFormat="1" applyFont="1" applyBorder="1" applyAlignment="1">
      <alignment horizontal="center" vertical="center" wrapText="1"/>
    </xf>
    <xf numFmtId="42" fontId="3" fillId="0" borderId="41" xfId="5" applyNumberFormat="1" applyFont="1" applyBorder="1" applyAlignment="1">
      <alignment horizontal="center" vertical="center" wrapText="1"/>
    </xf>
    <xf numFmtId="42" fontId="3" fillId="0" borderId="42" xfId="5" applyNumberFormat="1" applyFont="1" applyBorder="1" applyAlignment="1">
      <alignment horizontal="center" vertical="center" wrapText="1"/>
    </xf>
    <xf numFmtId="42" fontId="3" fillId="0" borderId="65" xfId="6" applyNumberFormat="1" applyFont="1" applyBorder="1" applyAlignment="1">
      <alignment horizontal="center" vertical="center" wrapText="1"/>
    </xf>
    <xf numFmtId="42" fontId="8" fillId="0" borderId="66" xfId="5" applyNumberFormat="1" applyFont="1" applyBorder="1" applyAlignment="1">
      <alignment horizontal="center" vertical="center" wrapText="1"/>
    </xf>
    <xf numFmtId="42" fontId="30" fillId="9" borderId="67" xfId="5" applyNumberFormat="1" applyFont="1" applyFill="1" applyBorder="1" applyAlignment="1">
      <alignment horizontal="center" vertical="center" wrapText="1"/>
    </xf>
    <xf numFmtId="42" fontId="8" fillId="0" borderId="42" xfId="5" applyNumberFormat="1" applyFont="1" applyBorder="1" applyAlignment="1">
      <alignment horizontal="center" vertical="center" wrapText="1"/>
    </xf>
    <xf numFmtId="42" fontId="8" fillId="0" borderId="68" xfId="5" applyNumberFormat="1" applyFont="1" applyBorder="1" applyAlignment="1">
      <alignment horizontal="center" vertical="center" wrapText="1"/>
    </xf>
    <xf numFmtId="42" fontId="8" fillId="0" borderId="69" xfId="5" applyNumberFormat="1" applyFont="1" applyBorder="1" applyAlignment="1">
      <alignment horizontal="center" vertical="center" wrapText="1"/>
    </xf>
    <xf numFmtId="42" fontId="3" fillId="0" borderId="70" xfId="6" applyNumberFormat="1" applyFont="1" applyBorder="1" applyAlignment="1">
      <alignment horizontal="center" vertical="center" wrapText="1"/>
    </xf>
    <xf numFmtId="0" fontId="28" fillId="0" borderId="58" xfId="5" applyFont="1" applyBorder="1" applyAlignment="1">
      <alignment horizontal="center" vertical="center" wrapText="1"/>
    </xf>
    <xf numFmtId="0" fontId="28" fillId="0" borderId="63" xfId="5" applyFont="1" applyFill="1" applyBorder="1" applyAlignment="1">
      <alignment horizontal="center" vertical="center" wrapText="1"/>
    </xf>
    <xf numFmtId="42" fontId="4" fillId="0" borderId="71" xfId="5" applyNumberFormat="1" applyFont="1" applyFill="1" applyBorder="1" applyAlignment="1">
      <alignment horizontal="center" vertical="center" wrapText="1" readingOrder="1"/>
    </xf>
    <xf numFmtId="42" fontId="4" fillId="0" borderId="72" xfId="5" applyNumberFormat="1" applyFont="1" applyFill="1" applyBorder="1" applyAlignment="1">
      <alignment horizontal="center" vertical="center" wrapText="1" readingOrder="1"/>
    </xf>
    <xf numFmtId="0" fontId="14" fillId="0" borderId="0" xfId="5" applyFont="1" applyFill="1" applyBorder="1"/>
    <xf numFmtId="0" fontId="29" fillId="0" borderId="64" xfId="5" applyFont="1" applyBorder="1" applyAlignment="1">
      <alignment horizontal="center" vertical="center" wrapText="1"/>
    </xf>
    <xf numFmtId="42" fontId="3" fillId="0" borderId="73" xfId="5" applyNumberFormat="1" applyFont="1" applyFill="1" applyBorder="1" applyAlignment="1">
      <alignment horizontal="center" vertical="center" wrapText="1" readingOrder="1"/>
    </xf>
    <xf numFmtId="42" fontId="3" fillId="0" borderId="74" xfId="5" applyNumberFormat="1" applyFont="1" applyFill="1" applyBorder="1" applyAlignment="1">
      <alignment horizontal="center" vertical="center" wrapText="1" readingOrder="1"/>
    </xf>
    <xf numFmtId="42" fontId="3" fillId="0" borderId="63" xfId="5" applyNumberFormat="1" applyFont="1" applyFill="1" applyBorder="1" applyAlignment="1">
      <alignment horizontal="center" vertical="center" wrapText="1" readingOrder="1"/>
    </xf>
    <xf numFmtId="42" fontId="14" fillId="0" borderId="0" xfId="5" applyNumberFormat="1" applyFont="1"/>
    <xf numFmtId="0" fontId="29" fillId="0" borderId="63" xfId="5" applyFont="1" applyBorder="1" applyAlignment="1">
      <alignment horizontal="center" vertical="center" wrapText="1"/>
    </xf>
    <xf numFmtId="42" fontId="3" fillId="0" borderId="71" xfId="5" applyNumberFormat="1" applyFont="1" applyFill="1" applyBorder="1" applyAlignment="1">
      <alignment horizontal="center" vertical="center" wrapText="1" readingOrder="1"/>
    </xf>
    <xf numFmtId="42" fontId="3" fillId="0" borderId="72" xfId="5" applyNumberFormat="1" applyFont="1" applyFill="1" applyBorder="1" applyAlignment="1">
      <alignment horizontal="center" vertical="center" wrapText="1" readingOrder="1"/>
    </xf>
    <xf numFmtId="0" fontId="28" fillId="0" borderId="75" xfId="5" applyFont="1" applyBorder="1" applyAlignment="1">
      <alignment horizontal="center" vertical="center" wrapText="1"/>
    </xf>
    <xf numFmtId="166" fontId="28" fillId="0" borderId="15" xfId="7" applyNumberFormat="1" applyFont="1" applyBorder="1" applyAlignment="1">
      <alignment horizontal="center" vertical="center" wrapText="1"/>
    </xf>
    <xf numFmtId="166" fontId="28" fillId="0" borderId="76" xfId="7" applyNumberFormat="1" applyFont="1" applyBorder="1" applyAlignment="1">
      <alignment horizontal="center" vertical="center" wrapText="1"/>
    </xf>
    <xf numFmtId="0" fontId="28" fillId="0" borderId="0" xfId="5" applyFont="1" applyBorder="1" applyAlignment="1">
      <alignment horizontal="center" vertical="center" wrapText="1"/>
    </xf>
    <xf numFmtId="166" fontId="28" fillId="0" borderId="0" xfId="7" applyNumberFormat="1" applyFont="1" applyBorder="1" applyAlignment="1">
      <alignment horizontal="center" vertical="center" wrapText="1"/>
    </xf>
    <xf numFmtId="181" fontId="27" fillId="8" borderId="77" xfId="5" applyNumberFormat="1" applyFont="1" applyFill="1" applyBorder="1" applyAlignment="1">
      <alignment horizontal="center"/>
    </xf>
    <xf numFmtId="42" fontId="29" fillId="0" borderId="30" xfId="5" applyNumberFormat="1" applyFont="1" applyBorder="1" applyAlignment="1">
      <alignment horizontal="center" vertical="center" wrapText="1"/>
    </xf>
    <xf numFmtId="42" fontId="29" fillId="0" borderId="78" xfId="5" applyNumberFormat="1" applyFont="1" applyBorder="1" applyAlignment="1">
      <alignment horizontal="center" vertical="center" wrapText="1"/>
    </xf>
    <xf numFmtId="42" fontId="29" fillId="0" borderId="79" xfId="5" applyNumberFormat="1" applyFont="1" applyBorder="1" applyAlignment="1">
      <alignment horizontal="center" vertical="center" wrapText="1"/>
    </xf>
    <xf numFmtId="42" fontId="29" fillId="0" borderId="80" xfId="6" applyNumberFormat="1" applyFont="1" applyBorder="1" applyAlignment="1">
      <alignment horizontal="center" vertical="center" wrapText="1"/>
    </xf>
    <xf numFmtId="0" fontId="27" fillId="0" borderId="0" xfId="5" applyFont="1"/>
    <xf numFmtId="0" fontId="31" fillId="0" borderId="0" xfId="5" applyFont="1"/>
    <xf numFmtId="42" fontId="29" fillId="0" borderId="29" xfId="5" applyNumberFormat="1" applyFont="1" applyBorder="1" applyAlignment="1">
      <alignment horizontal="center" vertical="center" wrapText="1"/>
    </xf>
    <xf numFmtId="42" fontId="29" fillId="0" borderId="31" xfId="5" applyNumberFormat="1" applyFont="1" applyBorder="1" applyAlignment="1">
      <alignment horizontal="center" vertical="center" wrapText="1"/>
    </xf>
    <xf numFmtId="42" fontId="29" fillId="0" borderId="81" xfId="5" applyNumberFormat="1" applyFont="1" applyBorder="1" applyAlignment="1">
      <alignment horizontal="center" vertical="center" wrapText="1"/>
    </xf>
    <xf numFmtId="42" fontId="29" fillId="0" borderId="39" xfId="5" applyNumberFormat="1" applyFont="1" applyBorder="1" applyAlignment="1">
      <alignment horizontal="center" vertical="center" wrapText="1"/>
    </xf>
    <xf numFmtId="42" fontId="8" fillId="0" borderId="26" xfId="5" applyNumberFormat="1" applyFont="1" applyBorder="1" applyAlignment="1">
      <alignment horizontal="center" vertical="center" wrapText="1"/>
    </xf>
    <xf numFmtId="42" fontId="4" fillId="0" borderId="58" xfId="5" applyNumberFormat="1" applyFont="1" applyFill="1" applyBorder="1" applyAlignment="1">
      <alignment horizontal="center" vertical="center" wrapText="1" readingOrder="1"/>
    </xf>
    <xf numFmtId="0" fontId="28" fillId="0" borderId="40" xfId="5" applyFont="1" applyFill="1" applyBorder="1" applyAlignment="1">
      <alignment horizontal="center" vertical="center" wrapText="1"/>
    </xf>
    <xf numFmtId="42" fontId="4" fillId="0" borderId="40" xfId="5" applyNumberFormat="1" applyFont="1" applyFill="1" applyBorder="1" applyAlignment="1">
      <alignment horizontal="center" vertical="center" wrapText="1" readingOrder="1"/>
    </xf>
    <xf numFmtId="42" fontId="4" fillId="0" borderId="63" xfId="5" applyNumberFormat="1" applyFont="1" applyFill="1" applyBorder="1" applyAlignment="1">
      <alignment horizontal="center" vertical="center" wrapText="1" readingOrder="1"/>
    </xf>
    <xf numFmtId="0" fontId="29" fillId="0" borderId="43" xfId="5" applyFont="1" applyBorder="1" applyAlignment="1">
      <alignment horizontal="center" vertical="center" wrapText="1"/>
    </xf>
    <xf numFmtId="42" fontId="3" fillId="0" borderId="43" xfId="5" applyNumberFormat="1" applyFont="1" applyFill="1" applyBorder="1" applyAlignment="1">
      <alignment horizontal="center" vertical="center" wrapText="1" readingOrder="1"/>
    </xf>
    <xf numFmtId="0" fontId="29" fillId="0" borderId="40" xfId="5" applyFont="1" applyBorder="1" applyAlignment="1">
      <alignment horizontal="center" vertical="center" wrapText="1"/>
    </xf>
    <xf numFmtId="42" fontId="3" fillId="0" borderId="40" xfId="5" applyNumberFormat="1" applyFont="1" applyFill="1" applyBorder="1" applyAlignment="1">
      <alignment horizontal="center" vertical="center" wrapText="1" readingOrder="1"/>
    </xf>
    <xf numFmtId="0" fontId="28" fillId="0" borderId="82" xfId="5" applyFont="1" applyBorder="1" applyAlignment="1">
      <alignment horizontal="center" vertical="center" wrapText="1"/>
    </xf>
    <xf numFmtId="166" fontId="28" fillId="0" borderId="82" xfId="7" applyNumberFormat="1" applyFont="1" applyBorder="1" applyAlignment="1">
      <alignment horizontal="center" vertical="center" wrapText="1"/>
    </xf>
    <xf numFmtId="166" fontId="28" fillId="0" borderId="75" xfId="7" applyNumberFormat="1" applyFont="1" applyBorder="1" applyAlignment="1">
      <alignment horizontal="center" vertical="center" wrapText="1"/>
    </xf>
    <xf numFmtId="174" fontId="27" fillId="8" borderId="77" xfId="5" applyNumberFormat="1" applyFont="1" applyFill="1" applyBorder="1" applyAlignment="1">
      <alignment horizontal="center"/>
    </xf>
    <xf numFmtId="174" fontId="28" fillId="0" borderId="80" xfId="5" applyNumberFormat="1" applyFont="1" applyBorder="1" applyAlignment="1">
      <alignment horizontal="center" vertical="center" wrapText="1"/>
    </xf>
    <xf numFmtId="1" fontId="29" fillId="0" borderId="30" xfId="5" applyNumberFormat="1" applyFont="1" applyBorder="1" applyAlignment="1">
      <alignment horizontal="center" wrapText="1"/>
    </xf>
    <xf numFmtId="1" fontId="29" fillId="0" borderId="30" xfId="5" applyNumberFormat="1" applyFont="1" applyBorder="1" applyAlignment="1">
      <alignment horizontal="center" vertical="center" wrapText="1"/>
    </xf>
    <xf numFmtId="1" fontId="29" fillId="0" borderId="78" xfId="5" applyNumberFormat="1" applyFont="1" applyBorder="1" applyAlignment="1">
      <alignment horizontal="center" vertical="center" wrapText="1"/>
    </xf>
    <xf numFmtId="1" fontId="29" fillId="0" borderId="79" xfId="5" applyNumberFormat="1" applyFont="1" applyBorder="1" applyAlignment="1">
      <alignment horizontal="center" vertical="center" wrapText="1"/>
    </xf>
    <xf numFmtId="1" fontId="29" fillId="0" borderId="31" xfId="5" applyNumberFormat="1" applyFont="1" applyBorder="1" applyAlignment="1">
      <alignment horizontal="center" vertical="center" wrapText="1"/>
    </xf>
    <xf numFmtId="1" fontId="8" fillId="0" borderId="59" xfId="5" applyNumberFormat="1" applyFont="1" applyBorder="1" applyAlignment="1">
      <alignment horizontal="center" vertical="center" wrapText="1"/>
    </xf>
    <xf numFmtId="1" fontId="29" fillId="0" borderId="59" xfId="5" applyNumberFormat="1" applyFont="1" applyBorder="1" applyAlignment="1">
      <alignment horizontal="center" vertical="center" wrapText="1"/>
    </xf>
    <xf numFmtId="1" fontId="29" fillId="0" borderId="60" xfId="5" applyNumberFormat="1" applyFont="1" applyBorder="1" applyAlignment="1">
      <alignment horizontal="center" vertical="center" wrapText="1"/>
    </xf>
    <xf numFmtId="1" fontId="29" fillId="0" borderId="61" xfId="5" applyNumberFormat="1" applyFont="1" applyBorder="1" applyAlignment="1">
      <alignment horizontal="center" vertical="center" wrapText="1"/>
    </xf>
    <xf numFmtId="1" fontId="29" fillId="0" borderId="81" xfId="5" applyNumberFormat="1" applyFont="1" applyBorder="1" applyAlignment="1">
      <alignment horizontal="center" vertical="center" wrapText="1"/>
    </xf>
    <xf numFmtId="1" fontId="29" fillId="9" borderId="0" xfId="5" applyNumberFormat="1" applyFont="1" applyFill="1" applyBorder="1" applyAlignment="1">
      <alignment horizontal="center" vertical="center" wrapText="1"/>
    </xf>
    <xf numFmtId="1" fontId="8" fillId="0" borderId="25" xfId="5" applyNumberFormat="1" applyFont="1" applyBorder="1" applyAlignment="1">
      <alignment horizontal="center" vertical="center" wrapText="1"/>
    </xf>
    <xf numFmtId="1" fontId="29" fillId="0" borderId="41" xfId="5" applyNumberFormat="1" applyFont="1" applyBorder="1" applyAlignment="1">
      <alignment horizontal="center" vertical="center" wrapText="1"/>
    </xf>
    <xf numFmtId="1" fontId="29" fillId="0" borderId="42" xfId="5" applyNumberFormat="1" applyFont="1" applyBorder="1" applyAlignment="1">
      <alignment horizontal="center" vertical="center" wrapText="1"/>
    </xf>
    <xf numFmtId="1" fontId="29" fillId="0" borderId="25" xfId="5" applyNumberFormat="1" applyFont="1" applyBorder="1" applyAlignment="1">
      <alignment horizontal="center" vertical="center" wrapText="1"/>
    </xf>
    <xf numFmtId="1" fontId="29" fillId="0" borderId="26" xfId="5" applyNumberFormat="1" applyFont="1" applyBorder="1" applyAlignment="1">
      <alignment horizontal="center" vertical="center" wrapText="1"/>
    </xf>
    <xf numFmtId="1" fontId="3" fillId="9" borderId="0" xfId="5" applyNumberFormat="1" applyFont="1" applyFill="1" applyBorder="1" applyAlignment="1">
      <alignment horizontal="center" vertical="center" wrapText="1"/>
    </xf>
    <xf numFmtId="1" fontId="3" fillId="9" borderId="45" xfId="5" applyNumberFormat="1" applyFont="1" applyFill="1" applyBorder="1" applyAlignment="1">
      <alignment horizontal="center" vertical="center" wrapText="1"/>
    </xf>
    <xf numFmtId="1" fontId="8" fillId="0" borderId="66" xfId="5" applyNumberFormat="1" applyFont="1" applyBorder="1" applyAlignment="1">
      <alignment horizontal="center" vertical="center" wrapText="1"/>
    </xf>
    <xf numFmtId="1" fontId="3" fillId="0" borderId="42" xfId="5" applyNumberFormat="1" applyFont="1" applyBorder="1" applyAlignment="1">
      <alignment horizontal="center" vertical="center" wrapText="1"/>
    </xf>
    <xf numFmtId="1" fontId="3" fillId="0" borderId="25" xfId="5" applyNumberFormat="1" applyFont="1" applyBorder="1" applyAlignment="1">
      <alignment horizontal="center" vertical="center" wrapText="1"/>
    </xf>
    <xf numFmtId="1" fontId="3" fillId="0" borderId="41" xfId="5" applyNumberFormat="1" applyFont="1" applyBorder="1" applyAlignment="1">
      <alignment horizontal="center" vertical="center" wrapText="1"/>
    </xf>
    <xf numFmtId="1" fontId="3" fillId="0" borderId="26" xfId="5" applyNumberFormat="1" applyFont="1" applyBorder="1" applyAlignment="1">
      <alignment horizontal="center" vertical="center" wrapText="1"/>
    </xf>
    <xf numFmtId="1" fontId="3" fillId="9" borderId="44" xfId="5" applyNumberFormat="1" applyFont="1" applyFill="1" applyBorder="1" applyAlignment="1">
      <alignment horizontal="center" vertical="center" wrapText="1"/>
    </xf>
    <xf numFmtId="1" fontId="3" fillId="9" borderId="23" xfId="5" applyNumberFormat="1" applyFont="1" applyFill="1" applyBorder="1" applyAlignment="1">
      <alignment horizontal="center" vertical="center" wrapText="1"/>
    </xf>
    <xf numFmtId="1" fontId="8" fillId="0" borderId="46" xfId="5" applyNumberFormat="1" applyFont="1" applyBorder="1" applyAlignment="1">
      <alignment horizontal="center" vertical="center" wrapText="1"/>
    </xf>
    <xf numFmtId="1" fontId="3" fillId="9" borderId="67" xfId="5" applyNumberFormat="1" applyFont="1" applyFill="1" applyBorder="1" applyAlignment="1">
      <alignment horizontal="center" vertical="center" wrapText="1"/>
    </xf>
    <xf numFmtId="1" fontId="8" fillId="0" borderId="42" xfId="5" applyNumberFormat="1" applyFont="1" applyBorder="1" applyAlignment="1">
      <alignment horizontal="center" vertical="center" wrapText="1"/>
    </xf>
    <xf numFmtId="1" fontId="8" fillId="0" borderId="68" xfId="5" applyNumberFormat="1" applyFont="1" applyBorder="1" applyAlignment="1">
      <alignment horizontal="center" vertical="center" wrapText="1"/>
    </xf>
    <xf numFmtId="1" fontId="3" fillId="9" borderId="6" xfId="5" applyNumberFormat="1" applyFont="1" applyFill="1" applyBorder="1" applyAlignment="1">
      <alignment horizontal="center" vertical="center" wrapText="1"/>
    </xf>
    <xf numFmtId="1" fontId="3" fillId="9" borderId="37" xfId="5" applyNumberFormat="1" applyFont="1" applyFill="1" applyBorder="1" applyAlignment="1">
      <alignment horizontal="center" vertical="center" wrapText="1"/>
    </xf>
    <xf numFmtId="1" fontId="3" fillId="9" borderId="48" xfId="5" applyNumberFormat="1" applyFont="1" applyFill="1" applyBorder="1" applyAlignment="1">
      <alignment horizontal="center" vertical="center" wrapText="1"/>
    </xf>
    <xf numFmtId="1" fontId="8" fillId="0" borderId="49" xfId="5" applyNumberFormat="1" applyFont="1" applyBorder="1" applyAlignment="1">
      <alignment horizontal="center" vertical="center" wrapText="1"/>
    </xf>
    <xf numFmtId="1" fontId="4" fillId="0" borderId="50" xfId="5" applyNumberFormat="1" applyFont="1" applyFill="1" applyBorder="1" applyAlignment="1">
      <alignment horizontal="center" vertical="center" wrapText="1"/>
    </xf>
    <xf numFmtId="1" fontId="4" fillId="0" borderId="51" xfId="5" applyNumberFormat="1" applyFont="1" applyFill="1" applyBorder="1" applyAlignment="1">
      <alignment horizontal="center" vertical="center" wrapText="1"/>
    </xf>
    <xf numFmtId="0" fontId="28" fillId="0" borderId="83" xfId="5" applyFont="1" applyFill="1" applyBorder="1" applyAlignment="1">
      <alignment horizontal="center" vertical="center" wrapText="1"/>
    </xf>
    <xf numFmtId="1" fontId="4" fillId="0" borderId="53" xfId="5" applyNumberFormat="1" applyFont="1" applyFill="1" applyBorder="1" applyAlignment="1">
      <alignment horizontal="center" vertical="center" wrapText="1"/>
    </xf>
    <xf numFmtId="1" fontId="4" fillId="0" borderId="54" xfId="5" applyNumberFormat="1" applyFont="1" applyFill="1" applyBorder="1" applyAlignment="1">
      <alignment horizontal="center" vertical="center" wrapText="1"/>
    </xf>
    <xf numFmtId="1" fontId="3" fillId="0" borderId="30" xfId="1" applyNumberFormat="1" applyFont="1" applyBorder="1"/>
    <xf numFmtId="1" fontId="3" fillId="0" borderId="0" xfId="1" applyNumberFormat="1" applyFont="1"/>
    <xf numFmtId="174" fontId="3" fillId="0" borderId="0" xfId="1" applyNumberFormat="1" applyFont="1" applyFill="1" applyBorder="1" applyAlignment="1">
      <alignment horizontal="left"/>
    </xf>
    <xf numFmtId="1" fontId="3" fillId="0" borderId="0" xfId="1" applyNumberFormat="1" applyFont="1" applyBorder="1"/>
    <xf numFmtId="166" fontId="4" fillId="0" borderId="0" xfId="4" applyNumberFormat="1" applyFont="1" applyFill="1" applyBorder="1" applyAlignment="1">
      <alignment horizontal="right"/>
    </xf>
    <xf numFmtId="166" fontId="8" fillId="4" borderId="19" xfId="4" applyNumberFormat="1" applyFont="1" applyFill="1" applyBorder="1"/>
    <xf numFmtId="0" fontId="3" fillId="0" borderId="0" xfId="1" applyFont="1" applyAlignment="1">
      <alignment horizontal="left"/>
    </xf>
    <xf numFmtId="49" fontId="6" fillId="0" borderId="0" xfId="1" applyNumberFormat="1" applyFont="1" applyFill="1" applyBorder="1" applyAlignment="1">
      <alignment horizontal="left"/>
    </xf>
    <xf numFmtId="49" fontId="6" fillId="10" borderId="15" xfId="1" applyNumberFormat="1" applyFont="1" applyFill="1" applyBorder="1" applyAlignment="1">
      <alignment horizontal="center"/>
    </xf>
    <xf numFmtId="49" fontId="6" fillId="10" borderId="15" xfId="1" applyNumberFormat="1" applyFont="1" applyFill="1" applyBorder="1" applyAlignment="1">
      <alignment horizontal="left"/>
    </xf>
    <xf numFmtId="164" fontId="3" fillId="0" borderId="5" xfId="2" applyNumberFormat="1" applyFont="1" applyBorder="1"/>
    <xf numFmtId="0" fontId="3" fillId="0" borderId="0" xfId="1" applyFont="1" applyBorder="1" applyAlignment="1">
      <alignment horizontal="left"/>
    </xf>
    <xf numFmtId="174" fontId="3" fillId="0" borderId="0" xfId="1" applyNumberFormat="1" applyFont="1" applyAlignment="1">
      <alignment horizontal="left"/>
    </xf>
    <xf numFmtId="2" fontId="5" fillId="0" borderId="0" xfId="1" applyNumberFormat="1" applyFont="1" applyBorder="1"/>
    <xf numFmtId="2" fontId="5" fillId="11" borderId="6" xfId="1" applyNumberFormat="1" applyFont="1" applyFill="1" applyBorder="1"/>
    <xf numFmtId="2" fontId="5" fillId="11" borderId="0" xfId="1" applyNumberFormat="1" applyFont="1" applyFill="1" applyBorder="1"/>
    <xf numFmtId="0" fontId="3" fillId="11" borderId="6" xfId="1" applyFont="1" applyFill="1" applyBorder="1"/>
    <xf numFmtId="44" fontId="5" fillId="11" borderId="0" xfId="1" applyNumberFormat="1" applyFont="1" applyFill="1" applyBorder="1"/>
    <xf numFmtId="0" fontId="3" fillId="11" borderId="0" xfId="1" applyFont="1" applyFill="1" applyBorder="1"/>
    <xf numFmtId="44" fontId="32" fillId="11" borderId="0" xfId="1" applyNumberFormat="1" applyFont="1" applyFill="1"/>
    <xf numFmtId="168" fontId="5" fillId="11" borderId="0" xfId="1" applyNumberFormat="1" applyFont="1" applyFill="1"/>
    <xf numFmtId="44" fontId="32" fillId="11" borderId="0" xfId="2" applyNumberFormat="1" applyFont="1" applyFill="1"/>
    <xf numFmtId="0" fontId="3" fillId="11" borderId="0" xfId="1" applyFont="1" applyFill="1"/>
    <xf numFmtId="0" fontId="3" fillId="0" borderId="0" xfId="1" applyNumberFormat="1" applyFont="1"/>
    <xf numFmtId="2" fontId="5" fillId="11" borderId="0" xfId="2" applyNumberFormat="1" applyFont="1" applyFill="1" applyAlignment="1">
      <alignment horizontal="right"/>
    </xf>
    <xf numFmtId="0" fontId="3" fillId="11" borderId="0" xfId="1" applyNumberFormat="1" applyFont="1" applyFill="1" applyBorder="1"/>
    <xf numFmtId="0" fontId="3" fillId="11" borderId="0" xfId="1" applyNumberFormat="1" applyFont="1" applyFill="1"/>
    <xf numFmtId="44" fontId="5" fillId="11" borderId="0" xfId="1" applyNumberFormat="1" applyFont="1" applyFill="1"/>
    <xf numFmtId="0" fontId="5" fillId="11" borderId="5" xfId="1" applyNumberFormat="1" applyFont="1" applyFill="1" applyBorder="1" applyAlignment="1">
      <alignment horizontal="right"/>
    </xf>
    <xf numFmtId="44" fontId="5" fillId="11" borderId="5" xfId="1" applyNumberFormat="1" applyFont="1" applyFill="1" applyBorder="1"/>
    <xf numFmtId="44" fontId="32" fillId="11" borderId="5" xfId="1" applyNumberFormat="1" applyFont="1" applyFill="1" applyBorder="1" applyAlignment="1">
      <alignment horizontal="center"/>
    </xf>
    <xf numFmtId="44" fontId="32" fillId="11" borderId="5" xfId="2" applyNumberFormat="1" applyFont="1" applyFill="1" applyBorder="1" applyAlignment="1">
      <alignment horizontal="center"/>
    </xf>
    <xf numFmtId="0" fontId="3" fillId="11" borderId="5" xfId="1" applyFont="1" applyFill="1" applyBorder="1"/>
    <xf numFmtId="168" fontId="4" fillId="11" borderId="0" xfId="1" applyNumberFormat="1" applyFont="1" applyFill="1"/>
    <xf numFmtId="0" fontId="4" fillId="11" borderId="0" xfId="1" applyFont="1" applyFill="1"/>
    <xf numFmtId="168" fontId="4" fillId="11" borderId="0" xfId="1" applyNumberFormat="1" applyFont="1" applyFill="1" applyBorder="1"/>
    <xf numFmtId="0" fontId="4" fillId="11" borderId="0" xfId="1" applyFont="1" applyFill="1" applyBorder="1"/>
    <xf numFmtId="0" fontId="5" fillId="0" borderId="0" xfId="1" applyFont="1" applyBorder="1"/>
    <xf numFmtId="2" fontId="5" fillId="11" borderId="0" xfId="1" applyNumberFormat="1" applyFont="1" applyFill="1" applyBorder="1" applyAlignment="1">
      <alignment horizontal="right"/>
    </xf>
    <xf numFmtId="0" fontId="5" fillId="11" borderId="0" xfId="1" applyFont="1" applyFill="1" applyBorder="1"/>
    <xf numFmtId="168" fontId="7" fillId="11" borderId="0" xfId="1" applyNumberFormat="1" applyFont="1" applyFill="1"/>
    <xf numFmtId="166" fontId="8" fillId="11" borderId="0" xfId="4" applyNumberFormat="1" applyFont="1" applyFill="1" applyBorder="1"/>
    <xf numFmtId="168" fontId="3" fillId="11" borderId="6" xfId="1" applyNumberFormat="1" applyFont="1" applyFill="1" applyBorder="1"/>
    <xf numFmtId="168" fontId="8" fillId="11" borderId="6" xfId="1" applyNumberFormat="1" applyFont="1" applyFill="1" applyBorder="1"/>
    <xf numFmtId="166" fontId="8" fillId="4" borderId="12" xfId="4" applyNumberFormat="1" applyFont="1" applyFill="1" applyBorder="1"/>
    <xf numFmtId="164" fontId="3" fillId="11" borderId="0" xfId="2" applyNumberFormat="1" applyFont="1" applyFill="1" applyBorder="1" applyAlignment="1">
      <alignment horizontal="right"/>
    </xf>
    <xf numFmtId="164" fontId="3" fillId="11" borderId="0" xfId="2" applyNumberFormat="1" applyFont="1" applyFill="1" applyBorder="1"/>
    <xf numFmtId="168" fontId="4" fillId="11" borderId="5" xfId="1" applyNumberFormat="1" applyFont="1" applyFill="1" applyBorder="1"/>
    <xf numFmtId="0" fontId="4" fillId="11" borderId="5" xfId="1" applyFont="1" applyFill="1" applyBorder="1"/>
    <xf numFmtId="164" fontId="4" fillId="11" borderId="0" xfId="2" applyNumberFormat="1" applyFont="1" applyFill="1" applyBorder="1"/>
    <xf numFmtId="166" fontId="5" fillId="11" borderId="0" xfId="1" applyNumberFormat="1" applyFont="1" applyFill="1" applyBorder="1"/>
    <xf numFmtId="168" fontId="4" fillId="11" borderId="0" xfId="3" applyNumberFormat="1" applyFont="1" applyFill="1" applyBorder="1" applyAlignment="1">
      <alignment horizontal="right"/>
    </xf>
    <xf numFmtId="168" fontId="4" fillId="11" borderId="0" xfId="3" applyNumberFormat="1" applyFont="1" applyFill="1" applyBorder="1"/>
    <xf numFmtId="6" fontId="4" fillId="11" borderId="0" xfId="1" applyNumberFormat="1" applyFont="1" applyFill="1" applyBorder="1"/>
    <xf numFmtId="169" fontId="3" fillId="11" borderId="0" xfId="2" applyNumberFormat="1" applyFont="1" applyFill="1" applyBorder="1"/>
    <xf numFmtId="182" fontId="8" fillId="4" borderId="9" xfId="2" applyNumberFormat="1" applyFont="1" applyFill="1" applyBorder="1"/>
    <xf numFmtId="0" fontId="3" fillId="11" borderId="0" xfId="1" applyFont="1" applyFill="1" applyAlignment="1">
      <alignment horizontal="left"/>
    </xf>
    <xf numFmtId="164" fontId="3" fillId="11" borderId="0" xfId="2" applyNumberFormat="1" applyFont="1" applyFill="1"/>
    <xf numFmtId="166" fontId="5" fillId="11" borderId="0" xfId="1" applyNumberFormat="1" applyFont="1" applyFill="1"/>
    <xf numFmtId="169" fontId="4" fillId="11" borderId="0" xfId="2" applyNumberFormat="1" applyFont="1" applyFill="1" applyBorder="1"/>
    <xf numFmtId="168" fontId="4" fillId="11" borderId="0" xfId="2" applyNumberFormat="1" applyFont="1" applyFill="1" applyBorder="1"/>
    <xf numFmtId="164" fontId="3" fillId="11" borderId="6" xfId="2" applyNumberFormat="1" applyFont="1" applyFill="1" applyBorder="1" applyAlignment="1">
      <alignment horizontal="right"/>
    </xf>
    <xf numFmtId="164" fontId="3" fillId="11" borderId="6" xfId="2" applyNumberFormat="1" applyFont="1" applyFill="1" applyBorder="1"/>
    <xf numFmtId="170" fontId="3" fillId="11" borderId="6" xfId="2" applyNumberFormat="1" applyFont="1" applyFill="1" applyBorder="1" applyAlignment="1">
      <alignment horizontal="right"/>
    </xf>
    <xf numFmtId="183" fontId="3" fillId="11" borderId="6" xfId="1" applyNumberFormat="1" applyFont="1" applyFill="1" applyBorder="1"/>
    <xf numFmtId="164" fontId="4" fillId="11" borderId="6" xfId="2" applyNumberFormat="1" applyFont="1" applyFill="1" applyBorder="1"/>
    <xf numFmtId="182" fontId="3" fillId="11" borderId="0" xfId="2" applyNumberFormat="1" applyFont="1" applyFill="1" applyBorder="1"/>
    <xf numFmtId="182" fontId="8" fillId="4" borderId="19" xfId="2" applyNumberFormat="1" applyFont="1" applyFill="1" applyBorder="1"/>
    <xf numFmtId="164" fontId="4" fillId="0" borderId="0" xfId="2" applyNumberFormat="1" applyFont="1" applyFill="1" applyBorder="1"/>
    <xf numFmtId="170" fontId="4" fillId="0" borderId="0" xfId="2" applyNumberFormat="1" applyFont="1" applyFill="1" applyBorder="1" applyAlignment="1">
      <alignment horizontal="right"/>
    </xf>
    <xf numFmtId="1" fontId="4" fillId="0" borderId="0" xfId="1" applyNumberFormat="1" applyFont="1" applyFill="1"/>
    <xf numFmtId="164" fontId="3" fillId="12" borderId="0" xfId="2" applyNumberFormat="1" applyFont="1" applyFill="1"/>
    <xf numFmtId="0" fontId="3" fillId="12" borderId="0" xfId="1" applyFont="1" applyFill="1"/>
    <xf numFmtId="164" fontId="3" fillId="12" borderId="5" xfId="2" applyNumberFormat="1" applyFont="1" applyFill="1" applyBorder="1"/>
    <xf numFmtId="0" fontId="3" fillId="12" borderId="5" xfId="1" applyFont="1" applyFill="1" applyBorder="1"/>
    <xf numFmtId="0" fontId="3" fillId="12" borderId="0" xfId="1" applyFont="1" applyFill="1" applyBorder="1"/>
    <xf numFmtId="0" fontId="4" fillId="12" borderId="5" xfId="1" applyFont="1" applyFill="1" applyBorder="1"/>
    <xf numFmtId="164" fontId="5" fillId="12" borderId="6" xfId="2" applyNumberFormat="1" applyFont="1" applyFill="1" applyBorder="1"/>
    <xf numFmtId="164" fontId="3" fillId="12" borderId="6" xfId="2" applyNumberFormat="1" applyFont="1" applyFill="1" applyBorder="1"/>
    <xf numFmtId="0" fontId="4" fillId="12" borderId="0" xfId="1" applyFont="1" applyFill="1"/>
    <xf numFmtId="168" fontId="4" fillId="12" borderId="0" xfId="1" applyNumberFormat="1" applyFont="1" applyFill="1" applyBorder="1"/>
    <xf numFmtId="0" fontId="4" fillId="12" borderId="0" xfId="1" applyFont="1" applyFill="1" applyBorder="1"/>
    <xf numFmtId="0" fontId="4" fillId="12" borderId="0" xfId="1" quotePrefix="1" applyFont="1" applyFill="1" applyBorder="1"/>
    <xf numFmtId="164" fontId="4" fillId="12" borderId="0" xfId="2" applyNumberFormat="1" applyFont="1" applyFill="1" applyBorder="1" applyAlignment="1">
      <alignment horizontal="right"/>
    </xf>
    <xf numFmtId="164" fontId="4" fillId="12" borderId="0" xfId="2" applyNumberFormat="1" applyFont="1" applyFill="1" applyBorder="1"/>
    <xf numFmtId="170" fontId="4" fillId="12" borderId="0" xfId="2" applyNumberFormat="1" applyFont="1" applyFill="1" applyBorder="1" applyAlignment="1">
      <alignment horizontal="right"/>
    </xf>
    <xf numFmtId="164" fontId="4" fillId="12" borderId="5" xfId="2" applyNumberFormat="1" applyFont="1" applyFill="1" applyBorder="1"/>
    <xf numFmtId="166" fontId="5" fillId="12" borderId="0" xfId="1" applyNumberFormat="1" applyFont="1" applyFill="1"/>
    <xf numFmtId="0" fontId="3" fillId="12" borderId="6" xfId="1" applyFont="1" applyFill="1" applyBorder="1" applyAlignment="1">
      <alignment horizontal="left"/>
    </xf>
    <xf numFmtId="164" fontId="4" fillId="12" borderId="5" xfId="2" applyNumberFormat="1" applyFont="1" applyFill="1" applyBorder="1" applyAlignment="1">
      <alignment horizontal="right"/>
    </xf>
    <xf numFmtId="170" fontId="4" fillId="12" borderId="5" xfId="2" applyNumberFormat="1" applyFont="1" applyFill="1" applyBorder="1" applyAlignment="1">
      <alignment horizontal="right"/>
    </xf>
    <xf numFmtId="164" fontId="3" fillId="12" borderId="0" xfId="2" applyNumberFormat="1" applyFont="1" applyFill="1" applyBorder="1"/>
    <xf numFmtId="0" fontId="8" fillId="12" borderId="0" xfId="1" applyNumberFormat="1" applyFont="1" applyFill="1"/>
    <xf numFmtId="166" fontId="8" fillId="12" borderId="0" xfId="4" applyNumberFormat="1" applyFont="1" applyFill="1" applyBorder="1"/>
    <xf numFmtId="0" fontId="3" fillId="12" borderId="0" xfId="1" applyFont="1" applyFill="1" applyAlignment="1">
      <alignment horizontal="left"/>
    </xf>
    <xf numFmtId="0" fontId="3" fillId="12" borderId="0" xfId="1" applyNumberFormat="1" applyFont="1" applyFill="1"/>
    <xf numFmtId="166" fontId="5" fillId="12" borderId="0" xfId="1" applyNumberFormat="1" applyFont="1" applyFill="1" applyBorder="1"/>
    <xf numFmtId="164" fontId="4" fillId="12" borderId="0" xfId="2" applyNumberFormat="1" applyFont="1" applyFill="1"/>
    <xf numFmtId="10" fontId="3" fillId="0" borderId="0" xfId="1" applyNumberFormat="1" applyFont="1"/>
    <xf numFmtId="10" fontId="33" fillId="12" borderId="6" xfId="4" applyNumberFormat="1" applyFont="1" applyFill="1" applyBorder="1" applyAlignment="1">
      <alignment horizontal="right"/>
    </xf>
    <xf numFmtId="10" fontId="5" fillId="12" borderId="0" xfId="4" applyNumberFormat="1" applyFont="1" applyFill="1" applyAlignment="1">
      <alignment horizontal="right"/>
    </xf>
    <xf numFmtId="166" fontId="8" fillId="4" borderId="9" xfId="4" applyNumberFormat="1" applyFont="1" applyFill="1" applyBorder="1"/>
    <xf numFmtId="10" fontId="3" fillId="12" borderId="0" xfId="1" applyNumberFormat="1" applyFont="1" applyFill="1" applyAlignment="1">
      <alignment horizontal="left"/>
    </xf>
    <xf numFmtId="9" fontId="3" fillId="12" borderId="0" xfId="4" applyFont="1" applyFill="1" applyBorder="1" applyAlignment="1">
      <alignment horizontal="right"/>
    </xf>
    <xf numFmtId="9" fontId="3" fillId="12" borderId="0" xfId="4" applyFont="1" applyFill="1" applyBorder="1"/>
    <xf numFmtId="9" fontId="5" fillId="12" borderId="0" xfId="4" applyFont="1" applyFill="1" applyBorder="1" applyAlignment="1">
      <alignment horizontal="right"/>
    </xf>
    <xf numFmtId="43" fontId="5" fillId="12" borderId="0" xfId="2" applyFont="1" applyFill="1" applyBorder="1" applyAlignment="1">
      <alignment horizontal="right"/>
    </xf>
    <xf numFmtId="9" fontId="33" fillId="12" borderId="0" xfId="4" applyFont="1" applyFill="1"/>
    <xf numFmtId="9" fontId="33" fillId="12" borderId="0" xfId="4" applyFont="1" applyFill="1" applyAlignment="1">
      <alignment horizontal="right"/>
    </xf>
    <xf numFmtId="0" fontId="33" fillId="12" borderId="0" xfId="1" applyFont="1" applyFill="1"/>
    <xf numFmtId="166" fontId="5" fillId="12" borderId="0" xfId="4" applyNumberFormat="1" applyFont="1" applyFill="1" applyAlignment="1">
      <alignment horizontal="right"/>
    </xf>
    <xf numFmtId="166" fontId="5" fillId="12" borderId="0" xfId="4" applyNumberFormat="1" applyFont="1" applyFill="1" applyBorder="1" applyAlignment="1">
      <alignment horizontal="right"/>
    </xf>
    <xf numFmtId="166" fontId="33" fillId="12" borderId="0" xfId="1" applyNumberFormat="1" applyFont="1" applyFill="1"/>
    <xf numFmtId="166" fontId="5" fillId="12" borderId="0" xfId="1" applyNumberFormat="1" applyFont="1" applyFill="1" applyAlignment="1">
      <alignment horizontal="left" indent="1"/>
    </xf>
    <xf numFmtId="182" fontId="3" fillId="12" borderId="6" xfId="2" applyNumberFormat="1" applyFont="1" applyFill="1" applyBorder="1"/>
    <xf numFmtId="182" fontId="8" fillId="4" borderId="12" xfId="2" applyNumberFormat="1" applyFont="1" applyFill="1" applyBorder="1"/>
    <xf numFmtId="43" fontId="3" fillId="12" borderId="0" xfId="2" applyFont="1" applyFill="1"/>
    <xf numFmtId="9" fontId="3" fillId="12" borderId="0" xfId="1" applyNumberFormat="1" applyFont="1" applyFill="1"/>
    <xf numFmtId="168" fontId="3" fillId="12" borderId="0" xfId="3" applyNumberFormat="1" applyFont="1" applyFill="1" applyBorder="1" applyAlignment="1">
      <alignment horizontal="right"/>
    </xf>
    <xf numFmtId="168" fontId="3" fillId="12" borderId="0" xfId="3" applyNumberFormat="1" applyFont="1" applyFill="1" applyBorder="1"/>
    <xf numFmtId="168" fontId="8" fillId="4" borderId="7" xfId="3" applyNumberFormat="1" applyFont="1" applyFill="1" applyBorder="1"/>
    <xf numFmtId="168" fontId="8" fillId="4" borderId="84" xfId="3" applyNumberFormat="1" applyFont="1" applyFill="1" applyBorder="1"/>
    <xf numFmtId="0" fontId="4" fillId="0" borderId="5" xfId="1" applyFont="1" applyBorder="1" applyAlignment="1">
      <alignment horizontal="left"/>
    </xf>
    <xf numFmtId="0" fontId="4" fillId="0" borderId="5" xfId="1" applyFont="1" applyBorder="1"/>
    <xf numFmtId="0" fontId="3" fillId="0" borderId="5" xfId="1" applyFont="1" applyBorder="1"/>
    <xf numFmtId="174" fontId="7" fillId="4" borderId="86" xfId="1" applyNumberFormat="1" applyFont="1" applyFill="1" applyBorder="1" applyAlignment="1">
      <alignment horizontal="right"/>
    </xf>
    <xf numFmtId="0" fontId="3" fillId="0" borderId="0" xfId="1" applyFont="1" applyBorder="1" applyAlignment="1">
      <alignment horizontal="center"/>
    </xf>
    <xf numFmtId="0" fontId="8" fillId="0" borderId="0" xfId="1" applyFont="1" applyBorder="1" applyAlignment="1">
      <alignment horizontal="center"/>
    </xf>
    <xf numFmtId="165" fontId="7" fillId="4" borderId="87" xfId="2" applyNumberFormat="1" applyFont="1" applyFill="1" applyBorder="1"/>
    <xf numFmtId="43" fontId="8" fillId="4" borderId="19" xfId="2" applyNumberFormat="1" applyFont="1" applyFill="1" applyBorder="1"/>
    <xf numFmtId="43" fontId="8" fillId="4" borderId="9" xfId="2" applyNumberFormat="1" applyFont="1" applyFill="1" applyBorder="1"/>
    <xf numFmtId="43" fontId="3" fillId="12" borderId="0" xfId="1" applyNumberFormat="1" applyFont="1" applyFill="1"/>
    <xf numFmtId="43" fontId="5" fillId="12" borderId="0" xfId="2" applyNumberFormat="1" applyFont="1" applyFill="1"/>
    <xf numFmtId="43" fontId="3" fillId="0" borderId="0" xfId="1" applyNumberFormat="1" applyFont="1"/>
    <xf numFmtId="43" fontId="3" fillId="12" borderId="0" xfId="1" applyNumberFormat="1" applyFont="1" applyFill="1" applyBorder="1"/>
    <xf numFmtId="43" fontId="5" fillId="12" borderId="0" xfId="2" applyNumberFormat="1" applyFont="1" applyFill="1" applyBorder="1"/>
    <xf numFmtId="43" fontId="5" fillId="12" borderId="6" xfId="2" applyNumberFormat="1" applyFont="1" applyFill="1" applyBorder="1"/>
    <xf numFmtId="0" fontId="3" fillId="0" borderId="0" xfId="0" applyFont="1"/>
    <xf numFmtId="0" fontId="34" fillId="0" borderId="15" xfId="1" applyFont="1" applyBorder="1" applyAlignment="1" applyProtection="1">
      <alignment horizontal="center" vertical="center"/>
      <protection locked="0"/>
    </xf>
    <xf numFmtId="0" fontId="2" fillId="0" borderId="0" xfId="1"/>
    <xf numFmtId="0" fontId="35" fillId="4" borderId="19" xfId="1" applyFont="1" applyFill="1" applyBorder="1"/>
    <xf numFmtId="168" fontId="3" fillId="0" borderId="0" xfId="1" applyNumberFormat="1" applyFont="1" applyFill="1" applyBorder="1" applyAlignment="1">
      <alignment horizontal="right"/>
    </xf>
    <xf numFmtId="184" fontId="7" fillId="12" borderId="5" xfId="2" applyNumberFormat="1" applyFont="1" applyFill="1" applyBorder="1"/>
    <xf numFmtId="0" fontId="4" fillId="13" borderId="0" xfId="1" applyFont="1" applyFill="1" applyBorder="1"/>
    <xf numFmtId="0" fontId="3" fillId="13" borderId="6" xfId="1" applyFont="1" applyFill="1" applyBorder="1" applyAlignment="1">
      <alignment horizontal="left"/>
    </xf>
    <xf numFmtId="166" fontId="5" fillId="13" borderId="0" xfId="1" applyNumberFormat="1" applyFont="1" applyFill="1"/>
    <xf numFmtId="0" fontId="3" fillId="13" borderId="0" xfId="1" applyFont="1" applyFill="1"/>
    <xf numFmtId="166" fontId="5" fillId="13" borderId="6" xfId="1" applyNumberFormat="1" applyFont="1" applyFill="1" applyBorder="1"/>
    <xf numFmtId="164" fontId="4" fillId="13" borderId="5" xfId="2" applyNumberFormat="1" applyFont="1" applyFill="1" applyBorder="1"/>
    <xf numFmtId="183" fontId="4" fillId="13" borderId="5" xfId="1" applyNumberFormat="1" applyFont="1" applyFill="1" applyBorder="1"/>
    <xf numFmtId="170" fontId="4" fillId="13" borderId="0" xfId="2" applyNumberFormat="1" applyFont="1" applyFill="1" applyBorder="1" applyAlignment="1">
      <alignment horizontal="right"/>
    </xf>
    <xf numFmtId="164" fontId="4" fillId="13" borderId="0" xfId="2" applyNumberFormat="1" applyFont="1" applyFill="1" applyBorder="1"/>
    <xf numFmtId="164" fontId="4" fillId="13" borderId="0" xfId="2" applyNumberFormat="1" applyFont="1" applyFill="1" applyBorder="1" applyAlignment="1">
      <alignment horizontal="right"/>
    </xf>
    <xf numFmtId="0" fontId="4" fillId="13" borderId="0" xfId="1" applyFont="1" applyFill="1"/>
    <xf numFmtId="1" fontId="4" fillId="13" borderId="0" xfId="1" applyNumberFormat="1" applyFont="1" applyFill="1"/>
    <xf numFmtId="0" fontId="4" fillId="11" borderId="6" xfId="1" applyFont="1" applyFill="1" applyBorder="1"/>
    <xf numFmtId="9" fontId="5" fillId="11" borderId="0" xfId="8" applyFont="1" applyFill="1" applyBorder="1" applyAlignment="1">
      <alignment horizontal="right"/>
    </xf>
    <xf numFmtId="0" fontId="34" fillId="14" borderId="15" xfId="1" applyFont="1" applyFill="1" applyBorder="1" applyAlignment="1" applyProtection="1">
      <alignment horizontal="center" vertical="center"/>
      <protection locked="0"/>
    </xf>
    <xf numFmtId="0" fontId="2" fillId="14" borderId="0" xfId="1" applyFill="1"/>
    <xf numFmtId="0" fontId="35" fillId="14" borderId="0" xfId="1" applyFont="1" applyFill="1"/>
    <xf numFmtId="0" fontId="2" fillId="14" borderId="0" xfId="1" applyFont="1" applyFill="1"/>
    <xf numFmtId="0" fontId="36" fillId="14" borderId="0" xfId="1" applyFont="1" applyFill="1"/>
    <xf numFmtId="0" fontId="37" fillId="14" borderId="0" xfId="1" applyFont="1" applyFill="1"/>
    <xf numFmtId="0" fontId="2" fillId="14" borderId="0" xfId="1" applyFill="1" applyBorder="1"/>
    <xf numFmtId="0" fontId="36" fillId="14" borderId="0" xfId="1" applyFont="1" applyFill="1" applyBorder="1"/>
    <xf numFmtId="0" fontId="2" fillId="14" borderId="0" xfId="1" applyFill="1" applyAlignment="1">
      <alignment horizontal="left" indent="2"/>
    </xf>
    <xf numFmtId="0" fontId="2" fillId="14" borderId="0" xfId="1" applyFill="1" applyAlignment="1">
      <alignment horizontal="left" indent="3"/>
    </xf>
    <xf numFmtId="165" fontId="3" fillId="4" borderId="12" xfId="2" applyNumberFormat="1" applyFont="1" applyFill="1" applyBorder="1"/>
    <xf numFmtId="0" fontId="36" fillId="14" borderId="17" xfId="1" applyFont="1" applyFill="1" applyBorder="1" applyAlignment="1">
      <alignment wrapText="1"/>
    </xf>
    <xf numFmtId="0" fontId="38" fillId="14" borderId="0" xfId="1" applyFont="1" applyFill="1" applyAlignment="1">
      <alignment horizontal="left" indent="1"/>
    </xf>
    <xf numFmtId="49" fontId="4" fillId="0" borderId="16" xfId="1" applyNumberFormat="1" applyFont="1" applyFill="1" applyBorder="1" applyAlignment="1">
      <alignment horizontal="center"/>
    </xf>
    <xf numFmtId="0" fontId="15" fillId="2" borderId="0" xfId="1" applyFont="1" applyFill="1" applyAlignment="1">
      <alignment horizontal="center"/>
    </xf>
    <xf numFmtId="49" fontId="6" fillId="3" borderId="85" xfId="1" applyNumberFormat="1" applyFont="1" applyFill="1" applyBorder="1" applyAlignment="1"/>
    <xf numFmtId="49" fontId="6" fillId="3" borderId="15" xfId="1" applyNumberFormat="1" applyFont="1" applyFill="1" applyBorder="1" applyAlignment="1"/>
    <xf numFmtId="0" fontId="4" fillId="2" borderId="5" xfId="1" applyFont="1" applyFill="1" applyBorder="1" applyAlignment="1">
      <alignment horizontal="left" vertical="center"/>
    </xf>
    <xf numFmtId="0" fontId="4" fillId="2" borderId="0" xfId="1" applyFont="1" applyFill="1" applyBorder="1" applyAlignment="1">
      <alignment horizontal="left" vertical="center"/>
    </xf>
    <xf numFmtId="0" fontId="2" fillId="0" borderId="0" xfId="1" applyAlignment="1"/>
  </cellXfs>
  <cellStyles count="9">
    <cellStyle name="Comma 2" xfId="2"/>
    <cellStyle name="Currency 2" xfId="3"/>
    <cellStyle name="Currency 3" xfId="6"/>
    <cellStyle name="Normal" xfId="0" builtinId="0"/>
    <cellStyle name="Normal 2" xfId="1"/>
    <cellStyle name="Normal 2 2" xfId="5"/>
    <cellStyle name="Percent" xfId="8" builtinId="5"/>
    <cellStyle name="Percent 2" xfId="4"/>
    <cellStyle name="Percent 3" xfId="7"/>
  </cellStyles>
  <dxfs count="40">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s>
  <tableStyles count="0" defaultTableStyle="TableStyleMedium2" defaultPivotStyle="PivotStyleLight16"/>
  <colors>
    <mruColors>
      <color rgb="FFFFF2CC"/>
      <color rgb="FF0000FF"/>
      <color rgb="FF0000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Revenue vs Total</a:t>
            </a:r>
            <a:r>
              <a:rPr lang="en-US" baseline="0"/>
              <a:t> Expenses: Monthly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'Model &amp; Metrics'!$B$8</c:f>
              <c:strCache>
                <c:ptCount val="1"/>
                <c:pt idx="0">
                  <c:v>Revenue</c:v>
                </c:pt>
              </c:strCache>
            </c:strRef>
          </c:tx>
          <c:spPr>
            <a:ln w="28575" cap="rnd">
              <a:solidFill>
                <a:schemeClr val="accent1"/>
              </a:solidFill>
              <a:round/>
            </a:ln>
            <a:effectLst/>
          </c:spPr>
          <c:marker>
            <c:symbol val="none"/>
          </c:marker>
          <c:cat>
            <c:numRef>
              <c:f>'Model &amp; Metrics'!$H$4:$AQ$4</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'Model &amp; Metrics'!$H$8:$AQ$8</c:f>
              <c:numCache>
                <c:formatCode>_("$"* #,##0_);_("$"* \(#,##0\);_("$"* "-"??_);_(@_)</c:formatCode>
                <c:ptCount val="36"/>
                <c:pt idx="0">
                  <c:v>0</c:v>
                </c:pt>
                <c:pt idx="1">
                  <c:v>825</c:v>
                </c:pt>
                <c:pt idx="2">
                  <c:v>2245.1608382936511</c:v>
                </c:pt>
                <c:pt idx="3">
                  <c:v>4325.2272939866898</c:v>
                </c:pt>
                <c:pt idx="4">
                  <c:v>6706.5221905722374</c:v>
                </c:pt>
                <c:pt idx="5">
                  <c:v>9754.1204955646572</c:v>
                </c:pt>
                <c:pt idx="6">
                  <c:v>13516.230188773377</c:v>
                </c:pt>
                <c:pt idx="7">
                  <c:v>17619.239116608536</c:v>
                </c:pt>
                <c:pt idx="8">
                  <c:v>22827.264089840784</c:v>
                </c:pt>
                <c:pt idx="9">
                  <c:v>28937.746281048174</c:v>
                </c:pt>
                <c:pt idx="10">
                  <c:v>35554.703070034288</c:v>
                </c:pt>
                <c:pt idx="11">
                  <c:v>42805.408360753856</c:v>
                </c:pt>
                <c:pt idx="12">
                  <c:v>50619.404995452343</c:v>
                </c:pt>
                <c:pt idx="13">
                  <c:v>58947.390756467052</c:v>
                </c:pt>
                <c:pt idx="14">
                  <c:v>67555.784803852381</c:v>
                </c:pt>
                <c:pt idx="15">
                  <c:v>76779.082019428868</c:v>
                </c:pt>
                <c:pt idx="16">
                  <c:v>86308.360523038369</c:v>
                </c:pt>
                <c:pt idx="17">
                  <c:v>96250.484215830118</c:v>
                </c:pt>
                <c:pt idx="18">
                  <c:v>106836.45363400079</c:v>
                </c:pt>
                <c:pt idx="19">
                  <c:v>117608.97753366905</c:v>
                </c:pt>
                <c:pt idx="20">
                  <c:v>129312.72609002674</c:v>
                </c:pt>
                <c:pt idx="21">
                  <c:v>142058.36326834332</c:v>
                </c:pt>
                <c:pt idx="22">
                  <c:v>155937.63678795323</c:v>
                </c:pt>
                <c:pt idx="23">
                  <c:v>171025.13402432521</c:v>
                </c:pt>
                <c:pt idx="24">
                  <c:v>187379.90209501924</c:v>
                </c:pt>
                <c:pt idx="25">
                  <c:v>205046.94203245157</c:v>
                </c:pt>
                <c:pt idx="26">
                  <c:v>224058.58623159243</c:v>
                </c:pt>
                <c:pt idx="27">
                  <c:v>244435.7676977932</c:v>
                </c:pt>
                <c:pt idx="28">
                  <c:v>266189.18900509307</c:v>
                </c:pt>
                <c:pt idx="29">
                  <c:v>289320.39830508409</c:v>
                </c:pt>
                <c:pt idx="30">
                  <c:v>313822.77919745265</c:v>
                </c:pt>
                <c:pt idx="31">
                  <c:v>339682.46078267042</c:v>
                </c:pt>
                <c:pt idx="32">
                  <c:v>366879.15376216156</c:v>
                </c:pt>
                <c:pt idx="33">
                  <c:v>395386.91802905733</c:v>
                </c:pt>
                <c:pt idx="34">
                  <c:v>425174.86680095183</c:v>
                </c:pt>
                <c:pt idx="35">
                  <c:v>456207.81198267202</c:v>
                </c:pt>
              </c:numCache>
            </c:numRef>
          </c:val>
          <c:smooth val="0"/>
          <c:extLst xmlns:c16r2="http://schemas.microsoft.com/office/drawing/2015/06/chart">
            <c:ext xmlns:c16="http://schemas.microsoft.com/office/drawing/2014/chart" uri="{C3380CC4-5D6E-409C-BE32-E72D297353CC}">
              <c16:uniqueId val="{00000000-46DF-4355-B0C8-67B9114D0CE9}"/>
            </c:ext>
          </c:extLst>
        </c:ser>
        <c:ser>
          <c:idx val="1"/>
          <c:order val="1"/>
          <c:tx>
            <c:strRef>
              <c:f>'Model &amp; Metrics'!$B$89</c:f>
              <c:strCache>
                <c:ptCount val="1"/>
                <c:pt idx="0">
                  <c:v>Total Expense</c:v>
                </c:pt>
              </c:strCache>
            </c:strRef>
          </c:tx>
          <c:spPr>
            <a:ln w="28575" cap="rnd">
              <a:solidFill>
                <a:schemeClr val="accent2"/>
              </a:solidFill>
              <a:round/>
            </a:ln>
            <a:effectLst/>
          </c:spPr>
          <c:marker>
            <c:symbol val="none"/>
          </c:marker>
          <c:cat>
            <c:numRef>
              <c:f>'Model &amp; Metrics'!$H$4:$AQ$4</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'Model &amp; Metrics'!$H$89:$AQ$89</c:f>
              <c:numCache>
                <c:formatCode>_("$"* #,##0_);_("$"* \(#,##0\);_("$"* "-"??_);_(@_)</c:formatCode>
                <c:ptCount val="36"/>
                <c:pt idx="0">
                  <c:v>134557.5</c:v>
                </c:pt>
                <c:pt idx="1">
                  <c:v>115657.5</c:v>
                </c:pt>
                <c:pt idx="2">
                  <c:v>140384.375</c:v>
                </c:pt>
                <c:pt idx="3">
                  <c:v>152005.375</c:v>
                </c:pt>
                <c:pt idx="4">
                  <c:v>153293.47500000001</c:v>
                </c:pt>
                <c:pt idx="5">
                  <c:v>151939.88500000001</c:v>
                </c:pt>
                <c:pt idx="6">
                  <c:v>170090.93599999999</c:v>
                </c:pt>
                <c:pt idx="7">
                  <c:v>178372.46710000001</c:v>
                </c:pt>
                <c:pt idx="8">
                  <c:v>180567.33880999999</c:v>
                </c:pt>
                <c:pt idx="9">
                  <c:v>206496.07269100001</c:v>
                </c:pt>
                <c:pt idx="10">
                  <c:v>205131.86746010001</c:v>
                </c:pt>
                <c:pt idx="11">
                  <c:v>202991.24170611001</c:v>
                </c:pt>
                <c:pt idx="12">
                  <c:v>275451.77837672096</c:v>
                </c:pt>
                <c:pt idx="13">
                  <c:v>274006.24621439306</c:v>
                </c:pt>
                <c:pt idx="14">
                  <c:v>267900.22958583245</c:v>
                </c:pt>
                <c:pt idx="15">
                  <c:v>285779.97941941564</c:v>
                </c:pt>
                <c:pt idx="16">
                  <c:v>276816.35423635726</c:v>
                </c:pt>
                <c:pt idx="17">
                  <c:v>303701.47653499298</c:v>
                </c:pt>
                <c:pt idx="18">
                  <c:v>312706.6235634922</c:v>
                </c:pt>
                <c:pt idx="19">
                  <c:v>319583.4965448415</c:v>
                </c:pt>
                <c:pt idx="20">
                  <c:v>334235.71244932566</c:v>
                </c:pt>
                <c:pt idx="21">
                  <c:v>337397.89369425824</c:v>
                </c:pt>
                <c:pt idx="22">
                  <c:v>363436.66868868406</c:v>
                </c:pt>
                <c:pt idx="23">
                  <c:v>362250.69618255243</c:v>
                </c:pt>
                <c:pt idx="24">
                  <c:v>389712.15142580768</c:v>
                </c:pt>
                <c:pt idx="25">
                  <c:v>382919.59344338847</c:v>
                </c:pt>
                <c:pt idx="26">
                  <c:v>409681.81403772731</c:v>
                </c:pt>
                <c:pt idx="27">
                  <c:v>451093.63169150002</c:v>
                </c:pt>
                <c:pt idx="28">
                  <c:v>455231.50611065002</c:v>
                </c:pt>
                <c:pt idx="29">
                  <c:v>454133.37422171497</c:v>
                </c:pt>
                <c:pt idx="30">
                  <c:v>463867.99601888645</c:v>
                </c:pt>
                <c:pt idx="31">
                  <c:v>467761.24874577508</c:v>
                </c:pt>
                <c:pt idx="32">
                  <c:v>484471.9017453526</c:v>
                </c:pt>
                <c:pt idx="33">
                  <c:v>499693.27941988787</c:v>
                </c:pt>
                <c:pt idx="34">
                  <c:v>504282.75736187666</c:v>
                </c:pt>
                <c:pt idx="35">
                  <c:v>511837.52434806433</c:v>
                </c:pt>
              </c:numCache>
            </c:numRef>
          </c:val>
          <c:smooth val="0"/>
          <c:extLst xmlns:c16r2="http://schemas.microsoft.com/office/drawing/2015/06/chart">
            <c:ext xmlns:c16="http://schemas.microsoft.com/office/drawing/2014/chart" uri="{C3380CC4-5D6E-409C-BE32-E72D297353CC}">
              <c16:uniqueId val="{00000001-46DF-4355-B0C8-67B9114D0CE9}"/>
            </c:ext>
          </c:extLst>
        </c:ser>
        <c:dLbls>
          <c:showLegendKey val="0"/>
          <c:showVal val="0"/>
          <c:showCatName val="0"/>
          <c:showSerName val="0"/>
          <c:showPercent val="0"/>
          <c:showBubbleSize val="0"/>
        </c:dLbls>
        <c:smooth val="0"/>
        <c:axId val="165041552"/>
        <c:axId val="165042112"/>
      </c:lineChart>
      <c:dateAx>
        <c:axId val="165041552"/>
        <c:scaling>
          <c:orientation val="minMax"/>
        </c:scaling>
        <c:delete val="0"/>
        <c:axPos val="b"/>
        <c:numFmt formatCode="[$-409]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b"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042112"/>
        <c:crosses val="autoZero"/>
        <c:auto val="1"/>
        <c:lblOffset val="100"/>
        <c:baseTimeUnit val="months"/>
      </c:dateAx>
      <c:valAx>
        <c:axId val="16504211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041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Revenue</a:t>
            </a:r>
            <a:r>
              <a:rPr lang="en-US" baseline="0"/>
              <a:t> vs Expenses: Yearly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Revenue</c:v>
          </c:tx>
          <c:spPr>
            <a:solidFill>
              <a:schemeClr val="accent1"/>
            </a:solidFill>
            <a:ln>
              <a:noFill/>
            </a:ln>
            <a:effectLst/>
          </c:spPr>
          <c:invertIfNegative val="0"/>
          <c:cat>
            <c:numRef>
              <c:f>'Model &amp; Metrics'!$BF$4:$BH$4</c:f>
              <c:numCache>
                <c:formatCode>#</c:formatCode>
                <c:ptCount val="3"/>
                <c:pt idx="0">
                  <c:v>2020</c:v>
                </c:pt>
                <c:pt idx="1">
                  <c:v>2021</c:v>
                </c:pt>
                <c:pt idx="2">
                  <c:v>2022</c:v>
                </c:pt>
              </c:numCache>
            </c:numRef>
          </c:cat>
          <c:val>
            <c:numRef>
              <c:f>'Model &amp; Metrics'!$BF$8:$BH$8</c:f>
              <c:numCache>
                <c:formatCode>_("$"* #,##0_);_("$"* \(#,##0\);_("$"* "-"??_);_(@_)</c:formatCode>
                <c:ptCount val="3"/>
                <c:pt idx="0">
                  <c:v>185116.62192547624</c:v>
                </c:pt>
                <c:pt idx="1">
                  <c:v>1259239.7986523875</c:v>
                </c:pt>
                <c:pt idx="2">
                  <c:v>3713584.7759219995</c:v>
                </c:pt>
              </c:numCache>
            </c:numRef>
          </c:val>
          <c:extLst xmlns:c16r2="http://schemas.microsoft.com/office/drawing/2015/06/chart">
            <c:ext xmlns:c16="http://schemas.microsoft.com/office/drawing/2014/chart" uri="{C3380CC4-5D6E-409C-BE32-E72D297353CC}">
              <c16:uniqueId val="{00000000-5677-4AE2-BCD2-2B7BF48E8BDF}"/>
            </c:ext>
          </c:extLst>
        </c:ser>
        <c:ser>
          <c:idx val="1"/>
          <c:order val="1"/>
          <c:tx>
            <c:strRef>
              <c:f>'Model &amp; Metrics'!$B$89</c:f>
              <c:strCache>
                <c:ptCount val="1"/>
                <c:pt idx="0">
                  <c:v>Total Expense</c:v>
                </c:pt>
              </c:strCache>
            </c:strRef>
          </c:tx>
          <c:spPr>
            <a:solidFill>
              <a:schemeClr val="accent2"/>
            </a:solidFill>
            <a:ln>
              <a:noFill/>
            </a:ln>
            <a:effectLst/>
          </c:spPr>
          <c:invertIfNegative val="0"/>
          <c:cat>
            <c:numRef>
              <c:f>'Model &amp; Metrics'!$BF$4:$BH$4</c:f>
              <c:numCache>
                <c:formatCode>#</c:formatCode>
                <c:ptCount val="3"/>
                <c:pt idx="0">
                  <c:v>2020</c:v>
                </c:pt>
                <c:pt idx="1">
                  <c:v>2021</c:v>
                </c:pt>
                <c:pt idx="2">
                  <c:v>2022</c:v>
                </c:pt>
              </c:numCache>
            </c:numRef>
          </c:cat>
          <c:val>
            <c:numRef>
              <c:f>'Model &amp; Metrics'!$BF$89:$BH$89</c:f>
              <c:numCache>
                <c:formatCode>_("$"* #,##0_);_("$"* \(#,##0\);_("$"* "-"??_);_(@_)</c:formatCode>
                <c:ptCount val="3"/>
                <c:pt idx="0">
                  <c:v>1991488.0337672101</c:v>
                </c:pt>
                <c:pt idx="1">
                  <c:v>3713267.1554908669</c:v>
                </c:pt>
                <c:pt idx="2">
                  <c:v>5474686.7785706315</c:v>
                </c:pt>
              </c:numCache>
            </c:numRef>
          </c:val>
          <c:extLst xmlns:c16r2="http://schemas.microsoft.com/office/drawing/2015/06/chart">
            <c:ext xmlns:c16="http://schemas.microsoft.com/office/drawing/2014/chart" uri="{C3380CC4-5D6E-409C-BE32-E72D297353CC}">
              <c16:uniqueId val="{00000001-5677-4AE2-BCD2-2B7BF48E8BDF}"/>
            </c:ext>
          </c:extLst>
        </c:ser>
        <c:dLbls>
          <c:showLegendKey val="0"/>
          <c:showVal val="0"/>
          <c:showCatName val="0"/>
          <c:showSerName val="0"/>
          <c:showPercent val="0"/>
          <c:showBubbleSize val="0"/>
        </c:dLbls>
        <c:gapWidth val="219"/>
        <c:overlap val="-27"/>
        <c:axId val="165846160"/>
        <c:axId val="165846720"/>
      </c:barChart>
      <c:catAx>
        <c:axId val="165846160"/>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846720"/>
        <c:crosses val="autoZero"/>
        <c:auto val="1"/>
        <c:lblAlgn val="ctr"/>
        <c:lblOffset val="100"/>
        <c:noMultiLvlLbl val="0"/>
      </c:catAx>
      <c:valAx>
        <c:axId val="16584672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846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AR</a:t>
            </a:r>
            <a:r>
              <a:rPr lang="en-US" baseline="0"/>
              <a:t> vs AP</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AR</c:v>
          </c:tx>
          <c:spPr>
            <a:ln w="28575" cap="rnd">
              <a:solidFill>
                <a:schemeClr val="accent1"/>
              </a:solidFill>
              <a:round/>
            </a:ln>
            <a:effectLst/>
          </c:spPr>
          <c:marker>
            <c:symbol val="none"/>
          </c:marker>
          <c:cat>
            <c:numRef>
              <c:f>'Model &amp; Metrics'!$H$4:$AQ$4</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'Model &amp; Metrics'!$H$39:$AQ$39</c:f>
              <c:numCache>
                <c:formatCode>#,##0_);\(#,##0\);"-- "</c:formatCode>
                <c:ptCount val="36"/>
                <c:pt idx="0">
                  <c:v>0</c:v>
                </c:pt>
                <c:pt idx="1">
                  <c:v>813.69863013698625</c:v>
                </c:pt>
                <c:pt idx="2">
                  <c:v>2214.4052103718204</c:v>
                </c:pt>
                <c:pt idx="3">
                  <c:v>4265.9776050279688</c:v>
                </c:pt>
                <c:pt idx="4">
                  <c:v>6614.6520235780981</c:v>
                </c:pt>
                <c:pt idx="5">
                  <c:v>9620.502406584319</c:v>
                </c:pt>
                <c:pt idx="6">
                  <c:v>13331.076350571002</c:v>
                </c:pt>
                <c:pt idx="7">
                  <c:v>17377.879676654993</c:v>
                </c:pt>
                <c:pt idx="8">
                  <c:v>22514.561842034749</c:v>
                </c:pt>
                <c:pt idx="9">
                  <c:v>28541.338797746146</c:v>
                </c:pt>
                <c:pt idx="10">
                  <c:v>35067.652343047521</c:v>
                </c:pt>
                <c:pt idx="11">
                  <c:v>42219.03290375723</c:v>
                </c:pt>
                <c:pt idx="12">
                  <c:v>49925.988488665324</c:v>
                </c:pt>
                <c:pt idx="13">
                  <c:v>58139.892252953796</c:v>
                </c:pt>
                <c:pt idx="14">
                  <c:v>66630.363094210566</c:v>
                </c:pt>
                <c:pt idx="15">
                  <c:v>75727.313772587382</c:v>
                </c:pt>
                <c:pt idx="16">
                  <c:v>85126.054214503602</c:v>
                </c:pt>
                <c:pt idx="17">
                  <c:v>94931.984432051628</c:v>
                </c:pt>
                <c:pt idx="18">
                  <c:v>105372.94057052133</c:v>
                </c:pt>
                <c:pt idx="19">
                  <c:v>115997.89564964619</c:v>
                </c:pt>
                <c:pt idx="20">
                  <c:v>127541.31888331406</c:v>
                </c:pt>
                <c:pt idx="21">
                  <c:v>140112.35829206466</c:v>
                </c:pt>
                <c:pt idx="22">
                  <c:v>153801.50477715937</c:v>
                </c:pt>
                <c:pt idx="23">
                  <c:v>168682.32396919746</c:v>
                </c:pt>
                <c:pt idx="24">
                  <c:v>184813.05412111487</c:v>
                </c:pt>
                <c:pt idx="25">
                  <c:v>202238.07981282898</c:v>
                </c:pt>
                <c:pt idx="26">
                  <c:v>220989.29052978981</c:v>
                </c:pt>
                <c:pt idx="27">
                  <c:v>241087.33252385081</c:v>
                </c:pt>
                <c:pt idx="28">
                  <c:v>262542.76175844797</c:v>
                </c:pt>
                <c:pt idx="29">
                  <c:v>285357.10517761717</c:v>
                </c:pt>
                <c:pt idx="30">
                  <c:v>309523.83701666561</c:v>
                </c:pt>
                <c:pt idx="31">
                  <c:v>335029.27638838725</c:v>
                </c:pt>
                <c:pt idx="32">
                  <c:v>361853.4119298032</c:v>
                </c:pt>
                <c:pt idx="33">
                  <c:v>389970.65887797438</c:v>
                </c:pt>
                <c:pt idx="34">
                  <c:v>419350.55355710321</c:v>
                </c:pt>
                <c:pt idx="35">
                  <c:v>449958.38990071765</c:v>
                </c:pt>
              </c:numCache>
            </c:numRef>
          </c:val>
          <c:smooth val="0"/>
          <c:extLst xmlns:c16r2="http://schemas.microsoft.com/office/drawing/2015/06/chart">
            <c:ext xmlns:c16="http://schemas.microsoft.com/office/drawing/2014/chart" uri="{C3380CC4-5D6E-409C-BE32-E72D297353CC}">
              <c16:uniqueId val="{00000000-94DA-4769-BFCD-BF9CE887292C}"/>
            </c:ext>
          </c:extLst>
        </c:ser>
        <c:ser>
          <c:idx val="1"/>
          <c:order val="1"/>
          <c:tx>
            <c:v>AP</c:v>
          </c:tx>
          <c:spPr>
            <a:ln w="28575" cap="rnd">
              <a:solidFill>
                <a:schemeClr val="accent2"/>
              </a:solidFill>
              <a:round/>
            </a:ln>
            <a:effectLst/>
          </c:spPr>
          <c:marker>
            <c:symbol val="none"/>
          </c:marker>
          <c:cat>
            <c:numRef>
              <c:f>'Model &amp; Metrics'!$H$4:$AQ$4</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'Model &amp; Metrics'!$H$45:$AQ$45</c:f>
              <c:numCache>
                <c:formatCode>#,##0_);\(#,##0\);"-- "</c:formatCode>
                <c:ptCount val="36"/>
                <c:pt idx="0">
                  <c:v>1479.4520547945208</c:v>
                </c:pt>
                <c:pt idx="1">
                  <c:v>1627.3972602739727</c:v>
                </c:pt>
                <c:pt idx="2">
                  <c:v>1790.1369863013699</c:v>
                </c:pt>
                <c:pt idx="3">
                  <c:v>1969.1506849315067</c:v>
                </c:pt>
                <c:pt idx="4">
                  <c:v>2166.0657534246575</c:v>
                </c:pt>
                <c:pt idx="5">
                  <c:v>2382.6723287671239</c:v>
                </c:pt>
                <c:pt idx="6">
                  <c:v>2620.939561643836</c:v>
                </c:pt>
                <c:pt idx="7">
                  <c:v>2883.0335178082196</c:v>
                </c:pt>
                <c:pt idx="8">
                  <c:v>3171.3368695890417</c:v>
                </c:pt>
                <c:pt idx="9">
                  <c:v>3488.4705565479462</c:v>
                </c:pt>
                <c:pt idx="10">
                  <c:v>3837.3176122027417</c:v>
                </c:pt>
                <c:pt idx="11">
                  <c:v>4221.0493734230149</c:v>
                </c:pt>
                <c:pt idx="12">
                  <c:v>4643.1543107653179</c:v>
                </c:pt>
                <c:pt idx="13">
                  <c:v>5107.4697418418491</c:v>
                </c:pt>
                <c:pt idx="14">
                  <c:v>5618.2167160260342</c:v>
                </c:pt>
                <c:pt idx="15">
                  <c:v>6180.0383876286387</c:v>
                </c:pt>
                <c:pt idx="16">
                  <c:v>6798.0422263915034</c:v>
                </c:pt>
                <c:pt idx="17">
                  <c:v>7477.8464490306551</c:v>
                </c:pt>
                <c:pt idx="18">
                  <c:v>8225.63109393372</c:v>
                </c:pt>
                <c:pt idx="19">
                  <c:v>9048.1942033270952</c:v>
                </c:pt>
                <c:pt idx="20">
                  <c:v>9953.0136236598046</c:v>
                </c:pt>
                <c:pt idx="21">
                  <c:v>10948.314986025785</c:v>
                </c:pt>
                <c:pt idx="22">
                  <c:v>12043.146484628363</c:v>
                </c:pt>
                <c:pt idx="23">
                  <c:v>13247.461133091201</c:v>
                </c:pt>
                <c:pt idx="24">
                  <c:v>14572.207246400323</c:v>
                </c:pt>
                <c:pt idx="25">
                  <c:v>16029.427971040355</c:v>
                </c:pt>
                <c:pt idx="26">
                  <c:v>17632.370768144392</c:v>
                </c:pt>
                <c:pt idx="27">
                  <c:v>19395.607844958831</c:v>
                </c:pt>
                <c:pt idx="28">
                  <c:v>21335.168629454714</c:v>
                </c:pt>
                <c:pt idx="29">
                  <c:v>23468.685492400193</c:v>
                </c:pt>
                <c:pt idx="30">
                  <c:v>25815.554041640211</c:v>
                </c:pt>
                <c:pt idx="31">
                  <c:v>28397.109445804235</c:v>
                </c:pt>
                <c:pt idx="32">
                  <c:v>31236.820390384659</c:v>
                </c:pt>
                <c:pt idx="33">
                  <c:v>34360.502429423126</c:v>
                </c:pt>
                <c:pt idx="34">
                  <c:v>37796.55267236544</c:v>
                </c:pt>
                <c:pt idx="35">
                  <c:v>41576.207939601998</c:v>
                </c:pt>
              </c:numCache>
            </c:numRef>
          </c:val>
          <c:smooth val="0"/>
          <c:extLst xmlns:c16r2="http://schemas.microsoft.com/office/drawing/2015/06/chart">
            <c:ext xmlns:c16="http://schemas.microsoft.com/office/drawing/2014/chart" uri="{C3380CC4-5D6E-409C-BE32-E72D297353CC}">
              <c16:uniqueId val="{00000001-94DA-4769-BFCD-BF9CE887292C}"/>
            </c:ext>
          </c:extLst>
        </c:ser>
        <c:dLbls>
          <c:showLegendKey val="0"/>
          <c:showVal val="0"/>
          <c:showCatName val="0"/>
          <c:showSerName val="0"/>
          <c:showPercent val="0"/>
          <c:showBubbleSize val="0"/>
        </c:dLbls>
        <c:smooth val="0"/>
        <c:axId val="166283424"/>
        <c:axId val="166283984"/>
      </c:lineChart>
      <c:dateAx>
        <c:axId val="166283424"/>
        <c:scaling>
          <c:orientation val="minMax"/>
        </c:scaling>
        <c:delete val="0"/>
        <c:axPos val="b"/>
        <c:numFmt formatCode="[$-409]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283984"/>
        <c:crosses val="autoZero"/>
        <c:auto val="1"/>
        <c:lblOffset val="100"/>
        <c:baseTimeUnit val="months"/>
      </c:dateAx>
      <c:valAx>
        <c:axId val="16628398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283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Operating</a:t>
            </a:r>
            <a:r>
              <a:rPr lang="en-US" baseline="0"/>
              <a:t> Expense Breakdown: </a:t>
            </a:r>
            <a:r>
              <a:rPr lang="en-US"/>
              <a:t>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DD07-49EC-910A-C53C38FBA17C}"/>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DD07-49EC-910A-C53C38FBA17C}"/>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DD07-49EC-910A-C53C38FBA17C}"/>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DD07-49EC-910A-C53C38FBA17C}"/>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DD07-49EC-910A-C53C38FBA17C}"/>
              </c:ext>
            </c:extLst>
          </c:dPt>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'Model &amp; Metrics'!$B$14:$B$17</c:f>
              <c:strCache>
                <c:ptCount val="4"/>
                <c:pt idx="0">
                  <c:v>Sales Expense</c:v>
                </c:pt>
                <c:pt idx="1">
                  <c:v>Marketing Expense</c:v>
                </c:pt>
                <c:pt idx="2">
                  <c:v>R&amp;D Expense</c:v>
                </c:pt>
                <c:pt idx="3">
                  <c:v>G&amp;A Expense</c:v>
                </c:pt>
              </c:strCache>
            </c:strRef>
          </c:cat>
          <c:val>
            <c:numRef>
              <c:f>'Model &amp; Metrics'!$BF$14:$BF$17</c:f>
              <c:numCache>
                <c:formatCode>_(* #,##0_);_(* \(#,##0\);_(* "-"??_);_(@_)</c:formatCode>
                <c:ptCount val="4"/>
                <c:pt idx="0">
                  <c:v>0</c:v>
                </c:pt>
                <c:pt idx="1">
                  <c:v>490740</c:v>
                </c:pt>
                <c:pt idx="2">
                  <c:v>679448.75</c:v>
                </c:pt>
                <c:pt idx="3">
                  <c:v>799915</c:v>
                </c:pt>
              </c:numCache>
            </c:numRef>
          </c:val>
          <c:extLst xmlns:c16r2="http://schemas.microsoft.com/office/drawing/2015/06/chart">
            <c:ext xmlns:c16="http://schemas.microsoft.com/office/drawing/2014/chart" uri="{C3380CC4-5D6E-409C-BE32-E72D297353CC}">
              <c16:uniqueId val="{0000000A-DD07-49EC-910A-C53C38FBA17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7366829672755002"/>
          <c:y val="0.19678554469369822"/>
          <c:w val="0.30502993010949725"/>
          <c:h val="0.75797543308913673"/>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Operating Expense Breakdown</a:t>
            </a:r>
            <a:r>
              <a:rPr lang="en-US" baseline="0"/>
              <a:t>: </a:t>
            </a:r>
            <a:r>
              <a:rPr lang="en-US"/>
              <a:t>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1"/>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7379-4590-98C6-42130B74AE7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7379-4590-98C6-42130B74AE7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7379-4590-98C6-42130B74AE7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7379-4590-98C6-42130B74AE7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7379-4590-98C6-42130B74AE74}"/>
              </c:ext>
            </c:extLst>
          </c:dPt>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'Model &amp; Metrics'!$B$14:$B$17</c:f>
              <c:strCache>
                <c:ptCount val="4"/>
                <c:pt idx="0">
                  <c:v>Sales Expense</c:v>
                </c:pt>
                <c:pt idx="1">
                  <c:v>Marketing Expense</c:v>
                </c:pt>
                <c:pt idx="2">
                  <c:v>R&amp;D Expense</c:v>
                </c:pt>
                <c:pt idx="3">
                  <c:v>G&amp;A Expense</c:v>
                </c:pt>
              </c:strCache>
            </c:strRef>
          </c:cat>
          <c:val>
            <c:numRef>
              <c:f>'Model &amp; Metrics'!$BG$14:$BG$17</c:f>
              <c:numCache>
                <c:formatCode>_(* #,##0_);_(* \(#,##0\);_(* "-"??_);_(@_)</c:formatCode>
                <c:ptCount val="4"/>
                <c:pt idx="0">
                  <c:v>306565.625</c:v>
                </c:pt>
                <c:pt idx="1">
                  <c:v>1163208.325</c:v>
                </c:pt>
                <c:pt idx="2">
                  <c:v>1088795.2124999999</c:v>
                </c:pt>
                <c:pt idx="3">
                  <c:v>1087584.95</c:v>
                </c:pt>
              </c:numCache>
            </c:numRef>
          </c:val>
          <c:extLst xmlns:c16r2="http://schemas.microsoft.com/office/drawing/2015/06/chart">
            <c:ext xmlns:c16="http://schemas.microsoft.com/office/drawing/2014/chart" uri="{C3380CC4-5D6E-409C-BE32-E72D297353CC}">
              <c16:uniqueId val="{0000000A-7379-4590-98C6-42130B74AE7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7366829672755002"/>
          <c:y val="0.18251252819588026"/>
          <c:w val="0.30502993010949725"/>
          <c:h val="0.78184720957499365"/>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Cash</a:t>
            </a:r>
            <a:endParaRPr lang="en-US" baseline="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Cash ($)</c:v>
          </c:tx>
          <c:spPr>
            <a:ln w="28575" cap="rnd">
              <a:solidFill>
                <a:schemeClr val="accent1"/>
              </a:solidFill>
              <a:round/>
            </a:ln>
            <a:effectLst/>
          </c:spPr>
          <c:marker>
            <c:symbol val="none"/>
          </c:marker>
          <c:cat>
            <c:numRef>
              <c:f>'Model &amp; Metrics'!$H$4:$AQ$4</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'Model &amp; Metrics'!$H$38:$AQ$38</c:f>
              <c:numCache>
                <c:formatCode>#,##0_);\(#,##0\);"-- "</c:formatCode>
                <c:ptCount val="36"/>
                <c:pt idx="0">
                  <c:v>865921.95205479453</c:v>
                </c:pt>
                <c:pt idx="1">
                  <c:v>750423.69863013702</c:v>
                </c:pt>
                <c:pt idx="2">
                  <c:v>611046.51761422318</c:v>
                </c:pt>
                <c:pt idx="3">
                  <c:v>461493.81121218385</c:v>
                </c:pt>
                <c:pt idx="4">
                  <c:v>312755.09905269911</c:v>
                </c:pt>
                <c:pt idx="5">
                  <c:v>167780.09074060002</c:v>
                </c:pt>
                <c:pt idx="6">
                  <c:v>7733.0782182634284</c:v>
                </c:pt>
                <c:pt idx="7">
                  <c:v>-156804.85913504765</c:v>
                </c:pt>
                <c:pt idx="8">
                  <c:v>-319393.31266880583</c:v>
                </c:pt>
                <c:pt idx="9">
                  <c:v>-502661.28234751016</c:v>
                </c:pt>
                <c:pt idx="10">
                  <c:v>-678415.91322722239</c:v>
                </c:pt>
                <c:pt idx="11">
                  <c:v>-845369.39537206804</c:v>
                </c:pt>
                <c:pt idx="12">
                  <c:v>-1077486.6194009024</c:v>
                </c:pt>
                <c:pt idx="13">
                  <c:v>2699704.9368079593</c:v>
                </c:pt>
                <c:pt idx="14">
                  <c:v>2491380.7681589066</c:v>
                </c:pt>
                <c:pt idx="15">
                  <c:v>2273844.7417521458</c:v>
                </c:pt>
                <c:pt idx="16">
                  <c:v>2074556.0114356736</c:v>
                </c:pt>
                <c:pt idx="17">
                  <c:v>1857978.8931216018</c:v>
                </c:pt>
                <c:pt idx="18">
                  <c:v>1642415.5516985438</c:v>
                </c:pt>
                <c:pt idx="19">
                  <c:v>1430638.6407176398</c:v>
                </c:pt>
                <c:pt idx="20">
                  <c:v>1215077.0505450058</c:v>
                </c:pt>
                <c:pt idx="21">
                  <c:v>1008161.7820727064</c:v>
                </c:pt>
                <c:pt idx="22">
                  <c:v>788068.43518548342</c:v>
                </c:pt>
                <c:pt idx="23">
                  <c:v>583166.368483681</c:v>
                </c:pt>
                <c:pt idx="24">
                  <c:v>366028.13511428423</c:v>
                </c:pt>
                <c:pt idx="25">
                  <c:v>172187.67873627326</c:v>
                </c:pt>
                <c:pt idx="26">
                  <c:v>-30583.816989718413</c:v>
                </c:pt>
                <c:pt idx="27">
                  <c:v>-255576.4859006718</c:v>
                </c:pt>
                <c:pt idx="28">
                  <c:v>-464134.67145633005</c:v>
                </c:pt>
                <c:pt idx="29">
                  <c:v>-649628.47392918461</c:v>
                </c:pt>
                <c:pt idx="30">
                  <c:v>-821493.55404042685</c:v>
                </c:pt>
                <c:pt idx="31">
                  <c:v>-972496.22597108921</c:v>
                </c:pt>
                <c:pt idx="32">
                  <c:v>-1114073.3985511158</c:v>
                </c:pt>
                <c:pt idx="33">
                  <c:v>-1243373.3248510789</c:v>
                </c:pt>
                <c:pt idx="34">
                  <c:v>-1348425.0598481903</c:v>
                </c:pt>
                <c:pt idx="35">
                  <c:v>-1430882.9532899605</c:v>
                </c:pt>
              </c:numCache>
            </c:numRef>
          </c:val>
          <c:smooth val="0"/>
          <c:extLst xmlns:c16r2="http://schemas.microsoft.com/office/drawing/2015/06/chart">
            <c:ext xmlns:c16="http://schemas.microsoft.com/office/drawing/2014/chart" uri="{C3380CC4-5D6E-409C-BE32-E72D297353CC}">
              <c16:uniqueId val="{00000000-4A3B-4E09-9D88-537941CB25C6}"/>
            </c:ext>
          </c:extLst>
        </c:ser>
        <c:dLbls>
          <c:showLegendKey val="0"/>
          <c:showVal val="0"/>
          <c:showCatName val="0"/>
          <c:showSerName val="0"/>
          <c:showPercent val="0"/>
          <c:showBubbleSize val="0"/>
        </c:dLbls>
        <c:smooth val="0"/>
        <c:axId val="166432288"/>
        <c:axId val="166432848"/>
      </c:lineChart>
      <c:dateAx>
        <c:axId val="166432288"/>
        <c:scaling>
          <c:orientation val="minMax"/>
        </c:scaling>
        <c:delete val="0"/>
        <c:axPos val="b"/>
        <c:numFmt formatCode="[$-409]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432848"/>
        <c:crosses val="autoZero"/>
        <c:auto val="1"/>
        <c:lblOffset val="100"/>
        <c:baseTimeUnit val="months"/>
      </c:dateAx>
      <c:valAx>
        <c:axId val="16643284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432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Headcount Summary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Staffing!$D$123</c:f>
              <c:strCache>
                <c:ptCount val="1"/>
                <c:pt idx="0">
                  <c:v>SALES</c:v>
                </c:pt>
              </c:strCache>
            </c:strRef>
          </c:tx>
          <c:spPr>
            <a:solidFill>
              <a:schemeClr val="accent1"/>
            </a:solidFill>
            <a:ln>
              <a:noFill/>
            </a:ln>
            <a:effectLst/>
          </c:spPr>
          <c:invertIfNegative val="0"/>
          <c:cat>
            <c:numRef>
              <c:f>Staffing!$H$8:$AQ$8</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Staffing!$H$123:$AQ$123</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2</c:v>
                </c:pt>
                <c:pt idx="18">
                  <c:v>2</c:v>
                </c:pt>
                <c:pt idx="19">
                  <c:v>2</c:v>
                </c:pt>
                <c:pt idx="20">
                  <c:v>2</c:v>
                </c:pt>
                <c:pt idx="21">
                  <c:v>2</c:v>
                </c:pt>
                <c:pt idx="22">
                  <c:v>3</c:v>
                </c:pt>
                <c:pt idx="23">
                  <c:v>3</c:v>
                </c:pt>
                <c:pt idx="24">
                  <c:v>3</c:v>
                </c:pt>
                <c:pt idx="25">
                  <c:v>3</c:v>
                </c:pt>
                <c:pt idx="26">
                  <c:v>3</c:v>
                </c:pt>
                <c:pt idx="27">
                  <c:v>3</c:v>
                </c:pt>
                <c:pt idx="28">
                  <c:v>4</c:v>
                </c:pt>
                <c:pt idx="29">
                  <c:v>4</c:v>
                </c:pt>
                <c:pt idx="30">
                  <c:v>4</c:v>
                </c:pt>
                <c:pt idx="31">
                  <c:v>4</c:v>
                </c:pt>
                <c:pt idx="32">
                  <c:v>4</c:v>
                </c:pt>
                <c:pt idx="33">
                  <c:v>4</c:v>
                </c:pt>
                <c:pt idx="34">
                  <c:v>4</c:v>
                </c:pt>
                <c:pt idx="35">
                  <c:v>4</c:v>
                </c:pt>
              </c:numCache>
            </c:numRef>
          </c:val>
          <c:extLst xmlns:c16r2="http://schemas.microsoft.com/office/drawing/2015/06/chart">
            <c:ext xmlns:c16="http://schemas.microsoft.com/office/drawing/2014/chart" uri="{C3380CC4-5D6E-409C-BE32-E72D297353CC}">
              <c16:uniqueId val="{00000000-FB9C-4E3C-A67B-4750A56ECB6A}"/>
            </c:ext>
          </c:extLst>
        </c:ser>
        <c:ser>
          <c:idx val="1"/>
          <c:order val="1"/>
          <c:tx>
            <c:strRef>
              <c:f>Staffing!$D$124</c:f>
              <c:strCache>
                <c:ptCount val="1"/>
                <c:pt idx="0">
                  <c:v>MARKETING</c:v>
                </c:pt>
              </c:strCache>
            </c:strRef>
          </c:tx>
          <c:spPr>
            <a:solidFill>
              <a:schemeClr val="accent2"/>
            </a:solidFill>
            <a:ln>
              <a:noFill/>
            </a:ln>
            <a:effectLst/>
          </c:spPr>
          <c:invertIfNegative val="0"/>
          <c:cat>
            <c:numRef>
              <c:f>Staffing!$H$8:$AQ$8</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Staffing!$H$124:$AQ$124</c:f>
              <c:numCache>
                <c:formatCode>General</c:formatCode>
                <c:ptCount val="36"/>
                <c:pt idx="0">
                  <c:v>0</c:v>
                </c:pt>
                <c:pt idx="1">
                  <c:v>0</c:v>
                </c:pt>
                <c:pt idx="2">
                  <c:v>1</c:v>
                </c:pt>
                <c:pt idx="3">
                  <c:v>1</c:v>
                </c:pt>
                <c:pt idx="4">
                  <c:v>1</c:v>
                </c:pt>
                <c:pt idx="5">
                  <c:v>1</c:v>
                </c:pt>
                <c:pt idx="6">
                  <c:v>2</c:v>
                </c:pt>
                <c:pt idx="7">
                  <c:v>2</c:v>
                </c:pt>
                <c:pt idx="8">
                  <c:v>2</c:v>
                </c:pt>
                <c:pt idx="9">
                  <c:v>2</c:v>
                </c:pt>
                <c:pt idx="10">
                  <c:v>2</c:v>
                </c:pt>
                <c:pt idx="11">
                  <c:v>2</c:v>
                </c:pt>
                <c:pt idx="12">
                  <c:v>2</c:v>
                </c:pt>
                <c:pt idx="13">
                  <c:v>3</c:v>
                </c:pt>
                <c:pt idx="14">
                  <c:v>3</c:v>
                </c:pt>
                <c:pt idx="15">
                  <c:v>3</c:v>
                </c:pt>
                <c:pt idx="16">
                  <c:v>3</c:v>
                </c:pt>
                <c:pt idx="17">
                  <c:v>3</c:v>
                </c:pt>
                <c:pt idx="18">
                  <c:v>3</c:v>
                </c:pt>
                <c:pt idx="19">
                  <c:v>4</c:v>
                </c:pt>
                <c:pt idx="20">
                  <c:v>5</c:v>
                </c:pt>
                <c:pt idx="21">
                  <c:v>5</c:v>
                </c:pt>
                <c:pt idx="22">
                  <c:v>5</c:v>
                </c:pt>
                <c:pt idx="23">
                  <c:v>5</c:v>
                </c:pt>
                <c:pt idx="24">
                  <c:v>6</c:v>
                </c:pt>
                <c:pt idx="25">
                  <c:v>6</c:v>
                </c:pt>
                <c:pt idx="26">
                  <c:v>7</c:v>
                </c:pt>
                <c:pt idx="27">
                  <c:v>7</c:v>
                </c:pt>
                <c:pt idx="28">
                  <c:v>7</c:v>
                </c:pt>
                <c:pt idx="29">
                  <c:v>7</c:v>
                </c:pt>
                <c:pt idx="30">
                  <c:v>7</c:v>
                </c:pt>
                <c:pt idx="31">
                  <c:v>7</c:v>
                </c:pt>
                <c:pt idx="32">
                  <c:v>8</c:v>
                </c:pt>
                <c:pt idx="33">
                  <c:v>8</c:v>
                </c:pt>
                <c:pt idx="34">
                  <c:v>8</c:v>
                </c:pt>
                <c:pt idx="35">
                  <c:v>8</c:v>
                </c:pt>
              </c:numCache>
            </c:numRef>
          </c:val>
          <c:extLst xmlns:c16r2="http://schemas.microsoft.com/office/drawing/2015/06/chart">
            <c:ext xmlns:c16="http://schemas.microsoft.com/office/drawing/2014/chart" uri="{C3380CC4-5D6E-409C-BE32-E72D297353CC}">
              <c16:uniqueId val="{00000001-FB9C-4E3C-A67B-4750A56ECB6A}"/>
            </c:ext>
          </c:extLst>
        </c:ser>
        <c:ser>
          <c:idx val="2"/>
          <c:order val="2"/>
          <c:tx>
            <c:strRef>
              <c:f>Staffing!$D$125</c:f>
              <c:strCache>
                <c:ptCount val="1"/>
                <c:pt idx="0">
                  <c:v>R&amp;D</c:v>
                </c:pt>
              </c:strCache>
            </c:strRef>
          </c:tx>
          <c:spPr>
            <a:solidFill>
              <a:schemeClr val="accent3"/>
            </a:solidFill>
            <a:ln>
              <a:noFill/>
            </a:ln>
            <a:effectLst/>
          </c:spPr>
          <c:invertIfNegative val="0"/>
          <c:cat>
            <c:numRef>
              <c:f>Staffing!$H$8:$AQ$8</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Staffing!$H$125:$AQ$125</c:f>
              <c:numCache>
                <c:formatCode>General</c:formatCode>
                <c:ptCount val="36"/>
                <c:pt idx="0">
                  <c:v>3</c:v>
                </c:pt>
                <c:pt idx="1">
                  <c:v>3</c:v>
                </c:pt>
                <c:pt idx="2">
                  <c:v>4</c:v>
                </c:pt>
                <c:pt idx="3">
                  <c:v>4</c:v>
                </c:pt>
                <c:pt idx="4">
                  <c:v>4</c:v>
                </c:pt>
                <c:pt idx="5">
                  <c:v>4</c:v>
                </c:pt>
                <c:pt idx="6">
                  <c:v>4</c:v>
                </c:pt>
                <c:pt idx="7">
                  <c:v>5</c:v>
                </c:pt>
                <c:pt idx="8">
                  <c:v>5</c:v>
                </c:pt>
                <c:pt idx="9">
                  <c:v>7</c:v>
                </c:pt>
                <c:pt idx="10">
                  <c:v>7</c:v>
                </c:pt>
                <c:pt idx="11">
                  <c:v>7</c:v>
                </c:pt>
                <c:pt idx="12">
                  <c:v>8</c:v>
                </c:pt>
                <c:pt idx="13">
                  <c:v>8</c:v>
                </c:pt>
                <c:pt idx="14">
                  <c:v>8</c:v>
                </c:pt>
                <c:pt idx="15">
                  <c:v>8</c:v>
                </c:pt>
                <c:pt idx="16">
                  <c:v>8</c:v>
                </c:pt>
                <c:pt idx="17">
                  <c:v>9</c:v>
                </c:pt>
                <c:pt idx="18">
                  <c:v>9</c:v>
                </c:pt>
                <c:pt idx="19">
                  <c:v>9</c:v>
                </c:pt>
                <c:pt idx="20">
                  <c:v>9</c:v>
                </c:pt>
                <c:pt idx="21">
                  <c:v>9</c:v>
                </c:pt>
                <c:pt idx="22">
                  <c:v>9</c:v>
                </c:pt>
                <c:pt idx="23">
                  <c:v>9</c:v>
                </c:pt>
                <c:pt idx="24">
                  <c:v>9</c:v>
                </c:pt>
                <c:pt idx="25">
                  <c:v>9</c:v>
                </c:pt>
                <c:pt idx="26">
                  <c:v>10</c:v>
                </c:pt>
                <c:pt idx="27">
                  <c:v>11</c:v>
                </c:pt>
                <c:pt idx="28">
                  <c:v>11</c:v>
                </c:pt>
                <c:pt idx="29">
                  <c:v>11</c:v>
                </c:pt>
                <c:pt idx="30">
                  <c:v>11</c:v>
                </c:pt>
                <c:pt idx="31">
                  <c:v>11</c:v>
                </c:pt>
                <c:pt idx="32">
                  <c:v>11</c:v>
                </c:pt>
                <c:pt idx="33">
                  <c:v>12</c:v>
                </c:pt>
                <c:pt idx="34">
                  <c:v>12</c:v>
                </c:pt>
                <c:pt idx="35">
                  <c:v>12</c:v>
                </c:pt>
              </c:numCache>
            </c:numRef>
          </c:val>
          <c:extLst xmlns:c16r2="http://schemas.microsoft.com/office/drawing/2015/06/chart">
            <c:ext xmlns:c16="http://schemas.microsoft.com/office/drawing/2014/chart" uri="{C3380CC4-5D6E-409C-BE32-E72D297353CC}">
              <c16:uniqueId val="{00000002-FB9C-4E3C-A67B-4750A56ECB6A}"/>
            </c:ext>
          </c:extLst>
        </c:ser>
        <c:ser>
          <c:idx val="3"/>
          <c:order val="3"/>
          <c:tx>
            <c:strRef>
              <c:f>Staffing!$D$126</c:f>
              <c:strCache>
                <c:ptCount val="1"/>
                <c:pt idx="0">
                  <c:v>G&amp;A</c:v>
                </c:pt>
              </c:strCache>
            </c:strRef>
          </c:tx>
          <c:spPr>
            <a:solidFill>
              <a:schemeClr val="accent4"/>
            </a:solidFill>
            <a:ln>
              <a:noFill/>
            </a:ln>
            <a:effectLst/>
          </c:spPr>
          <c:invertIfNegative val="0"/>
          <c:cat>
            <c:numRef>
              <c:f>Staffing!$H$8:$AQ$8</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Staffing!$H$126:$AQ$126</c:f>
              <c:numCache>
                <c:formatCode>General</c:formatCode>
                <c:ptCount val="36"/>
                <c:pt idx="0">
                  <c:v>3</c:v>
                </c:pt>
                <c:pt idx="1">
                  <c:v>3</c:v>
                </c:pt>
                <c:pt idx="2">
                  <c:v>3</c:v>
                </c:pt>
                <c:pt idx="3">
                  <c:v>3</c:v>
                </c:pt>
                <c:pt idx="4">
                  <c:v>4</c:v>
                </c:pt>
                <c:pt idx="5">
                  <c:v>4</c:v>
                </c:pt>
                <c:pt idx="6">
                  <c:v>4</c:v>
                </c:pt>
                <c:pt idx="7">
                  <c:v>4</c:v>
                </c:pt>
                <c:pt idx="8">
                  <c:v>4</c:v>
                </c:pt>
                <c:pt idx="9">
                  <c:v>4</c:v>
                </c:pt>
                <c:pt idx="10">
                  <c:v>4</c:v>
                </c:pt>
                <c:pt idx="11">
                  <c:v>4</c:v>
                </c:pt>
                <c:pt idx="12">
                  <c:v>5</c:v>
                </c:pt>
                <c:pt idx="13">
                  <c:v>5</c:v>
                </c:pt>
                <c:pt idx="14">
                  <c:v>5</c:v>
                </c:pt>
                <c:pt idx="15">
                  <c:v>5</c:v>
                </c:pt>
                <c:pt idx="16">
                  <c:v>5</c:v>
                </c:pt>
                <c:pt idx="17">
                  <c:v>5</c:v>
                </c:pt>
                <c:pt idx="18">
                  <c:v>6</c:v>
                </c:pt>
                <c:pt idx="19">
                  <c:v>6</c:v>
                </c:pt>
                <c:pt idx="20">
                  <c:v>6</c:v>
                </c:pt>
                <c:pt idx="21">
                  <c:v>6</c:v>
                </c:pt>
                <c:pt idx="22">
                  <c:v>6</c:v>
                </c:pt>
                <c:pt idx="23">
                  <c:v>6</c:v>
                </c:pt>
                <c:pt idx="24">
                  <c:v>6</c:v>
                </c:pt>
                <c:pt idx="25">
                  <c:v>6</c:v>
                </c:pt>
                <c:pt idx="26">
                  <c:v>6</c:v>
                </c:pt>
                <c:pt idx="27">
                  <c:v>7</c:v>
                </c:pt>
                <c:pt idx="28">
                  <c:v>7</c:v>
                </c:pt>
                <c:pt idx="29">
                  <c:v>7</c:v>
                </c:pt>
                <c:pt idx="30">
                  <c:v>7</c:v>
                </c:pt>
                <c:pt idx="31">
                  <c:v>7</c:v>
                </c:pt>
                <c:pt idx="32">
                  <c:v>7</c:v>
                </c:pt>
                <c:pt idx="33">
                  <c:v>7</c:v>
                </c:pt>
                <c:pt idx="34">
                  <c:v>7</c:v>
                </c:pt>
                <c:pt idx="35">
                  <c:v>7</c:v>
                </c:pt>
              </c:numCache>
            </c:numRef>
          </c:val>
          <c:extLst xmlns:c16r2="http://schemas.microsoft.com/office/drawing/2015/06/chart">
            <c:ext xmlns:c16="http://schemas.microsoft.com/office/drawing/2014/chart" uri="{C3380CC4-5D6E-409C-BE32-E72D297353CC}">
              <c16:uniqueId val="{00000003-FB9C-4E3C-A67B-4750A56ECB6A}"/>
            </c:ext>
          </c:extLst>
        </c:ser>
        <c:dLbls>
          <c:showLegendKey val="0"/>
          <c:showVal val="0"/>
          <c:showCatName val="0"/>
          <c:showSerName val="0"/>
          <c:showPercent val="0"/>
          <c:showBubbleSize val="0"/>
        </c:dLbls>
        <c:gapWidth val="150"/>
        <c:overlap val="100"/>
        <c:axId val="166510656"/>
        <c:axId val="166511216"/>
      </c:barChart>
      <c:dateAx>
        <c:axId val="166510656"/>
        <c:scaling>
          <c:orientation val="minMax"/>
        </c:scaling>
        <c:delete val="0"/>
        <c:axPos val="b"/>
        <c:numFmt formatCode="[$-409]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511216"/>
        <c:crosses val="autoZero"/>
        <c:auto val="1"/>
        <c:lblOffset val="100"/>
        <c:baseTimeUnit val="months"/>
      </c:dateAx>
      <c:valAx>
        <c:axId val="16651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510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2244152</xdr:colOff>
      <xdr:row>2</xdr:row>
      <xdr:rowOff>9525</xdr:rowOff>
    </xdr:from>
    <xdr:to>
      <xdr:col>1</xdr:col>
      <xdr:colOff>4374135</xdr:colOff>
      <xdr:row>7</xdr:row>
      <xdr:rowOff>10795</xdr:rowOff>
    </xdr:to>
    <xdr:pic>
      <xdr:nvPicPr>
        <xdr:cNvPr id="2" name="Picture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2349985" y="327025"/>
          <a:ext cx="2122046" cy="7950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2244152</xdr:colOff>
      <xdr:row>2</xdr:row>
      <xdr:rowOff>9525</xdr:rowOff>
    </xdr:from>
    <xdr:to>
      <xdr:col>1</xdr:col>
      <xdr:colOff>4366198</xdr:colOff>
      <xdr:row>7</xdr:row>
      <xdr:rowOff>10795</xdr:rowOff>
    </xdr:to>
    <xdr:pic>
      <xdr:nvPicPr>
        <xdr:cNvPr id="2" name="Picture 1">
          <a:extLst>
            <a:ext uri="{FF2B5EF4-FFF2-40B4-BE49-F238E27FC236}">
              <a16:creationId xmlns:a16="http://schemas.microsoft.com/office/drawing/2014/main" xmlns="" id="{B9C79617-CF75-4015-B3FC-7E237DB7DD9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2348927" y="333375"/>
          <a:ext cx="2122046" cy="81089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114299</xdr:colOff>
      <xdr:row>1</xdr:row>
      <xdr:rowOff>127525</xdr:rowOff>
    </xdr:from>
    <xdr:to>
      <xdr:col>16</xdr:col>
      <xdr:colOff>461962</xdr:colOff>
      <xdr:row>18</xdr:row>
      <xdr:rowOff>118001</xdr:rowOff>
    </xdr:to>
    <xdr:grpSp>
      <xdr:nvGrpSpPr>
        <xdr:cNvPr id="2" name="Group 1">
          <a:extLst>
            <a:ext uri="{FF2B5EF4-FFF2-40B4-BE49-F238E27FC236}">
              <a16:creationId xmlns:a16="http://schemas.microsoft.com/office/drawing/2014/main" xmlns="" id="{00000000-0008-0000-0200-000002000000}"/>
            </a:ext>
          </a:extLst>
        </xdr:cNvPr>
        <xdr:cNvGrpSpPr/>
      </xdr:nvGrpSpPr>
      <xdr:grpSpPr>
        <a:xfrm>
          <a:off x="114299" y="354537"/>
          <a:ext cx="10321925" cy="2869143"/>
          <a:chOff x="390524" y="719136"/>
          <a:chExt cx="11034713" cy="2743201"/>
        </a:xfrm>
      </xdr:grpSpPr>
      <xdr:graphicFrame macro="">
        <xdr:nvGraphicFramePr>
          <xdr:cNvPr id="3" name="Chart 2">
            <a:extLst>
              <a:ext uri="{FF2B5EF4-FFF2-40B4-BE49-F238E27FC236}">
                <a16:creationId xmlns:a16="http://schemas.microsoft.com/office/drawing/2014/main" xmlns="" id="{00000000-0008-0000-0200-000003000000}"/>
              </a:ext>
            </a:extLst>
          </xdr:cNvPr>
          <xdr:cNvGraphicFramePr/>
        </xdr:nvGraphicFramePr>
        <xdr:xfrm>
          <a:off x="390524" y="719136"/>
          <a:ext cx="6429375" cy="2738439"/>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a:extLst>
              <a:ext uri="{FF2B5EF4-FFF2-40B4-BE49-F238E27FC236}">
                <a16:creationId xmlns:a16="http://schemas.microsoft.com/office/drawing/2014/main" xmlns="" id="{00000000-0008-0000-0200-000004000000}"/>
              </a:ext>
            </a:extLst>
          </xdr:cNvPr>
          <xdr:cNvGraphicFramePr/>
        </xdr:nvGraphicFramePr>
        <xdr:xfrm>
          <a:off x="6853237" y="719137"/>
          <a:ext cx="4572000" cy="27432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9</xdr:col>
      <xdr:colOff>518583</xdr:colOff>
      <xdr:row>19</xdr:row>
      <xdr:rowOff>63495</xdr:rowOff>
    </xdr:from>
    <xdr:to>
      <xdr:col>18</xdr:col>
      <xdr:colOff>298365</xdr:colOff>
      <xdr:row>38</xdr:row>
      <xdr:rowOff>95246</xdr:rowOff>
    </xdr:to>
    <xdr:graphicFrame macro="">
      <xdr:nvGraphicFramePr>
        <xdr:cNvPr id="5" name="Chart 4">
          <a:extLst>
            <a:ext uri="{FF2B5EF4-FFF2-40B4-BE49-F238E27FC236}">
              <a16:creationId xmlns:a16="http://schemas.microsoft.com/office/drawing/2014/main" xmlns=""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476249</xdr:colOff>
      <xdr:row>1</xdr:row>
      <xdr:rowOff>125937</xdr:rowOff>
    </xdr:from>
    <xdr:to>
      <xdr:col>21</xdr:col>
      <xdr:colOff>585258</xdr:colOff>
      <xdr:row>18</xdr:row>
      <xdr:rowOff>116414</xdr:rowOff>
    </xdr:to>
    <xdr:graphicFrame macro="">
      <xdr:nvGraphicFramePr>
        <xdr:cNvPr id="6" name="Chart 5">
          <a:extLst>
            <a:ext uri="{FF2B5EF4-FFF2-40B4-BE49-F238E27FC236}">
              <a16:creationId xmlns:a16="http://schemas.microsoft.com/office/drawing/2014/main" xmlns=""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666750</xdr:colOff>
      <xdr:row>1</xdr:row>
      <xdr:rowOff>126999</xdr:rowOff>
    </xdr:from>
    <xdr:to>
      <xdr:col>27</xdr:col>
      <xdr:colOff>116417</xdr:colOff>
      <xdr:row>18</xdr:row>
      <xdr:rowOff>116585</xdr:rowOff>
    </xdr:to>
    <xdr:graphicFrame macro="">
      <xdr:nvGraphicFramePr>
        <xdr:cNvPr id="7" name="Chart 6">
          <a:extLst>
            <a:ext uri="{FF2B5EF4-FFF2-40B4-BE49-F238E27FC236}">
              <a16:creationId xmlns:a16="http://schemas.microsoft.com/office/drawing/2014/main" xmlns=""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4233</xdr:colOff>
      <xdr:row>19</xdr:row>
      <xdr:rowOff>62437</xdr:rowOff>
    </xdr:from>
    <xdr:to>
      <xdr:col>9</xdr:col>
      <xdr:colOff>471932</xdr:colOff>
      <xdr:row>38</xdr:row>
      <xdr:rowOff>95246</xdr:rowOff>
    </xdr:to>
    <xdr:graphicFrame macro="">
      <xdr:nvGraphicFramePr>
        <xdr:cNvPr id="8" name="Chart 7">
          <a:extLst>
            <a:ext uri="{FF2B5EF4-FFF2-40B4-BE49-F238E27FC236}">
              <a16:creationId xmlns:a16="http://schemas.microsoft.com/office/drawing/2014/main" xmlns=""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338666</xdr:colOff>
      <xdr:row>19</xdr:row>
      <xdr:rowOff>62437</xdr:rowOff>
    </xdr:from>
    <xdr:to>
      <xdr:col>27</xdr:col>
      <xdr:colOff>118448</xdr:colOff>
      <xdr:row>38</xdr:row>
      <xdr:rowOff>91139</xdr:rowOff>
    </xdr:to>
    <xdr:graphicFrame macro="">
      <xdr:nvGraphicFramePr>
        <xdr:cNvPr id="9" name="Chart 8">
          <a:extLst>
            <a:ext uri="{FF2B5EF4-FFF2-40B4-BE49-F238E27FC236}">
              <a16:creationId xmlns:a16="http://schemas.microsoft.com/office/drawing/2014/main" xmlns=""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autoPageBreaks="0" fitToPage="1"/>
  </sheetPr>
  <dimension ref="B14:D36"/>
  <sheetViews>
    <sheetView showGridLines="0" tabSelected="1" zoomScale="90" zoomScaleNormal="90" workbookViewId="0">
      <selection activeCell="B16" sqref="B16"/>
    </sheetView>
  </sheetViews>
  <sheetFormatPr defaultColWidth="9.140625" defaultRowHeight="12.75"/>
  <cols>
    <col min="1" max="1" width="1.5703125" style="544" customWidth="1"/>
    <col min="2" max="2" width="108.5703125" style="544" customWidth="1"/>
    <col min="3" max="16384" width="9.140625" style="544"/>
  </cols>
  <sheetData>
    <row r="14" spans="2:4" ht="33.75" customHeight="1" thickBot="1">
      <c r="B14" s="543" t="s">
        <v>239</v>
      </c>
    </row>
    <row r="16" spans="2:4">
      <c r="B16" s="563" t="s">
        <v>258</v>
      </c>
      <c r="C16" s="568"/>
      <c r="D16" s="568"/>
    </row>
    <row r="17" spans="2:4">
      <c r="B17" s="574" t="s">
        <v>259</v>
      </c>
      <c r="C17" s="568"/>
      <c r="D17" s="568"/>
    </row>
    <row r="18" spans="2:4">
      <c r="B18" s="563" t="s">
        <v>257</v>
      </c>
      <c r="C18" s="568"/>
      <c r="D18" s="568"/>
    </row>
    <row r="19" spans="2:4">
      <c r="B19" s="564"/>
      <c r="C19" s="568"/>
      <c r="D19" s="568"/>
    </row>
    <row r="20" spans="2:4">
      <c r="B20" s="563"/>
      <c r="C20" s="568"/>
      <c r="D20" s="568"/>
    </row>
    <row r="21" spans="2:4" ht="13.5" thickBot="1">
      <c r="B21" s="566"/>
      <c r="C21" s="568"/>
      <c r="D21" s="568"/>
    </row>
    <row r="22" spans="2:4" ht="77.25" thickBot="1">
      <c r="B22" s="573" t="s">
        <v>253</v>
      </c>
      <c r="C22" s="568"/>
      <c r="D22" s="568"/>
    </row>
    <row r="23" spans="2:4">
      <c r="B23" s="568"/>
      <c r="C23" s="568"/>
      <c r="D23" s="568"/>
    </row>
    <row r="24" spans="2:4">
      <c r="B24" s="569"/>
      <c r="C24" s="568"/>
      <c r="D24" s="568"/>
    </row>
    <row r="25" spans="2:4">
      <c r="B25" s="568"/>
      <c r="C25" s="568"/>
      <c r="D25" s="568"/>
    </row>
    <row r="26" spans="2:4">
      <c r="B26" s="568"/>
      <c r="C26" s="568"/>
      <c r="D26" s="568"/>
    </row>
    <row r="27" spans="2:4">
      <c r="B27" s="568"/>
      <c r="C27" s="568"/>
      <c r="D27" s="568"/>
    </row>
    <row r="28" spans="2:4">
      <c r="B28" s="568"/>
      <c r="C28" s="568"/>
      <c r="D28" s="568"/>
    </row>
    <row r="29" spans="2:4">
      <c r="B29" s="568"/>
      <c r="C29" s="568"/>
      <c r="D29" s="568"/>
    </row>
    <row r="30" spans="2:4">
      <c r="B30" s="568"/>
      <c r="C30" s="568"/>
      <c r="D30" s="568"/>
    </row>
    <row r="31" spans="2:4">
      <c r="B31" s="568"/>
      <c r="C31" s="568"/>
      <c r="D31" s="568"/>
    </row>
    <row r="32" spans="2:4">
      <c r="B32" s="568"/>
      <c r="C32" s="568"/>
      <c r="D32" s="568"/>
    </row>
    <row r="33" spans="2:4">
      <c r="B33" s="568"/>
      <c r="C33" s="568"/>
      <c r="D33" s="568"/>
    </row>
    <row r="34" spans="2:4">
      <c r="B34" s="568"/>
      <c r="C34" s="568"/>
      <c r="D34" s="568"/>
    </row>
    <row r="35" spans="2:4">
      <c r="B35" s="568"/>
      <c r="C35" s="568"/>
      <c r="D35" s="568"/>
    </row>
    <row r="36" spans="2:4">
      <c r="B36" s="568"/>
      <c r="C36" s="568"/>
      <c r="D36" s="568"/>
    </row>
  </sheetData>
  <pageMargins left="0.7" right="0.7" top="0.75" bottom="0.75" header="0.3" footer="0.3"/>
  <pageSetup scale="9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autoPageBreaks="0"/>
  </sheetPr>
  <dimension ref="A1:BF58"/>
  <sheetViews>
    <sheetView showGridLines="0" zoomScale="90" zoomScaleNormal="90" workbookViewId="0">
      <pane xSplit="5" ySplit="4" topLeftCell="F5" activePane="bottomRight" state="frozen"/>
      <selection pane="topRight"/>
      <selection pane="bottomLeft"/>
      <selection pane="bottomRight"/>
    </sheetView>
  </sheetViews>
  <sheetFormatPr defaultColWidth="12.5703125" defaultRowHeight="12.75"/>
  <cols>
    <col min="1" max="1" width="1.7109375" style="1" customWidth="1"/>
    <col min="2" max="2" width="17.42578125" style="1" customWidth="1"/>
    <col min="3" max="3" width="15.28515625" style="1" customWidth="1"/>
    <col min="4" max="4" width="12.5703125" style="1" customWidth="1"/>
    <col min="5" max="5" width="12.140625" style="1" customWidth="1"/>
    <col min="6" max="6" width="10.42578125" style="3" customWidth="1"/>
    <col min="7" max="8" width="12.7109375" style="1" bestFit="1" customWidth="1"/>
    <col min="9" max="9" width="12.7109375" style="2" bestFit="1" customWidth="1"/>
    <col min="10" max="13" width="12.7109375" style="1" bestFit="1" customWidth="1"/>
    <col min="14" max="41" width="13.42578125" style="1" bestFit="1" customWidth="1"/>
    <col min="42" max="42" width="1" style="1" customWidth="1"/>
    <col min="43" max="54" width="13.42578125" style="1" bestFit="1" customWidth="1"/>
    <col min="55" max="55" width="3.28515625" style="1" customWidth="1"/>
    <col min="56" max="58" width="15" style="1" bestFit="1" customWidth="1"/>
    <col min="59" max="16384" width="12.5703125" style="1"/>
  </cols>
  <sheetData>
    <row r="1" spans="1:58" ht="18.75">
      <c r="B1" s="126" t="s">
        <v>86</v>
      </c>
      <c r="C1" s="122"/>
      <c r="D1" s="122"/>
      <c r="E1" s="122"/>
      <c r="F1" s="124"/>
      <c r="G1" s="122"/>
      <c r="H1" s="122"/>
      <c r="I1" s="123"/>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8"/>
      <c r="AQ1" s="122"/>
      <c r="AR1" s="122"/>
      <c r="AS1" s="122"/>
      <c r="AT1" s="122"/>
      <c r="AU1" s="122"/>
      <c r="AV1" s="122"/>
      <c r="AW1" s="122"/>
      <c r="AX1" s="122"/>
      <c r="AY1" s="122"/>
      <c r="AZ1" s="122"/>
      <c r="BA1" s="122"/>
      <c r="BB1" s="122"/>
      <c r="BC1" s="122"/>
      <c r="BD1" s="122"/>
      <c r="BE1" s="122"/>
      <c r="BF1" s="122"/>
    </row>
    <row r="2" spans="1:58" ht="18.75">
      <c r="B2" s="129"/>
    </row>
    <row r="3" spans="1:58" ht="13.5" thickBot="1">
      <c r="BC3" s="140"/>
    </row>
    <row r="4" spans="1:58" ht="13.5" thickBot="1">
      <c r="A4" s="32" t="s">
        <v>0</v>
      </c>
      <c r="B4" s="131" t="str">
        <f>Staffing!B60</f>
        <v>R&amp;D</v>
      </c>
      <c r="C4" s="132"/>
      <c r="D4" s="132"/>
      <c r="E4" s="115"/>
      <c r="F4" s="114">
        <f>'Model &amp; Metrics'!H$4</f>
        <v>43831</v>
      </c>
      <c r="G4" s="114">
        <f>'Model &amp; Metrics'!I$4</f>
        <v>43890</v>
      </c>
      <c r="H4" s="114">
        <f>'Model &amp; Metrics'!J$4</f>
        <v>43921</v>
      </c>
      <c r="I4" s="114">
        <f>'Model &amp; Metrics'!K$4</f>
        <v>43951</v>
      </c>
      <c r="J4" s="114">
        <f>'Model &amp; Metrics'!L$4</f>
        <v>43982</v>
      </c>
      <c r="K4" s="114">
        <f>'Model &amp; Metrics'!M$4</f>
        <v>44012</v>
      </c>
      <c r="L4" s="114">
        <f>'Model &amp; Metrics'!N$4</f>
        <v>44043</v>
      </c>
      <c r="M4" s="114">
        <f>'Model &amp; Metrics'!O$4</f>
        <v>44074</v>
      </c>
      <c r="N4" s="114">
        <f>'Model &amp; Metrics'!P$4</f>
        <v>44104</v>
      </c>
      <c r="O4" s="114">
        <f>'Model &amp; Metrics'!Q$4</f>
        <v>44135</v>
      </c>
      <c r="P4" s="114">
        <f>'Model &amp; Metrics'!R$4</f>
        <v>44165</v>
      </c>
      <c r="Q4" s="114">
        <f>'Model &amp; Metrics'!S$4</f>
        <v>44196</v>
      </c>
      <c r="R4" s="114">
        <f>'Model &amp; Metrics'!T$4</f>
        <v>44227</v>
      </c>
      <c r="S4" s="114">
        <f>'Model &amp; Metrics'!U$4</f>
        <v>44255</v>
      </c>
      <c r="T4" s="114">
        <f>'Model &amp; Metrics'!V$4</f>
        <v>44286</v>
      </c>
      <c r="U4" s="114">
        <f>'Model &amp; Metrics'!W$4</f>
        <v>44316</v>
      </c>
      <c r="V4" s="114">
        <f>'Model &amp; Metrics'!X$4</f>
        <v>44347</v>
      </c>
      <c r="W4" s="114">
        <f>'Model &amp; Metrics'!Y$4</f>
        <v>44377</v>
      </c>
      <c r="X4" s="114">
        <f>'Model &amp; Metrics'!Z$4</f>
        <v>44408</v>
      </c>
      <c r="Y4" s="114">
        <f>'Model &amp; Metrics'!AA$4</f>
        <v>44439</v>
      </c>
      <c r="Z4" s="114">
        <f>'Model &amp; Metrics'!AB$4</f>
        <v>44469</v>
      </c>
      <c r="AA4" s="114">
        <f>'Model &amp; Metrics'!AC$4</f>
        <v>44500</v>
      </c>
      <c r="AB4" s="114">
        <f>'Model &amp; Metrics'!AD$4</f>
        <v>44530</v>
      </c>
      <c r="AC4" s="114">
        <f>'Model &amp; Metrics'!AE$4</f>
        <v>44561</v>
      </c>
      <c r="AD4" s="114">
        <f>'Model &amp; Metrics'!AF$4</f>
        <v>44592</v>
      </c>
      <c r="AE4" s="114">
        <f>'Model &amp; Metrics'!AG$4</f>
        <v>44620</v>
      </c>
      <c r="AF4" s="114">
        <f>'Model &amp; Metrics'!AH$4</f>
        <v>44651</v>
      </c>
      <c r="AG4" s="114">
        <f>'Model &amp; Metrics'!AI$4</f>
        <v>44681</v>
      </c>
      <c r="AH4" s="114">
        <f>'Model &amp; Metrics'!AJ$4</f>
        <v>44712</v>
      </c>
      <c r="AI4" s="114">
        <f>'Model &amp; Metrics'!AK$4</f>
        <v>44742</v>
      </c>
      <c r="AJ4" s="114">
        <f>'Model &amp; Metrics'!AL$4</f>
        <v>44773</v>
      </c>
      <c r="AK4" s="114">
        <f>'Model &amp; Metrics'!AM$4</f>
        <v>44804</v>
      </c>
      <c r="AL4" s="114">
        <f>'Model &amp; Metrics'!AN$4</f>
        <v>44834</v>
      </c>
      <c r="AM4" s="114">
        <f>'Model &amp; Metrics'!AO$4</f>
        <v>44865</v>
      </c>
      <c r="AN4" s="114">
        <f>'Model &amp; Metrics'!AP$4</f>
        <v>44895</v>
      </c>
      <c r="AO4" s="114">
        <f>'Model &amp; Metrics'!AQ$4</f>
        <v>44926</v>
      </c>
      <c r="AQ4" s="162" t="str">
        <f>'Model &amp; Metrics'!AS4</f>
        <v>Q120</v>
      </c>
      <c r="AR4" s="162" t="str">
        <f>'Model &amp; Metrics'!AT4</f>
        <v>Q220</v>
      </c>
      <c r="AS4" s="162" t="str">
        <f>'Model &amp; Metrics'!AU4</f>
        <v>Q320</v>
      </c>
      <c r="AT4" s="162" t="str">
        <f>'Model &amp; Metrics'!AV4</f>
        <v>Q420</v>
      </c>
      <c r="AU4" s="162" t="str">
        <f>'Model &amp; Metrics'!AW4</f>
        <v>Q121</v>
      </c>
      <c r="AV4" s="162" t="str">
        <f>'Model &amp; Metrics'!AX4</f>
        <v>Q221</v>
      </c>
      <c r="AW4" s="162" t="str">
        <f>'Model &amp; Metrics'!AY4</f>
        <v>Q321</v>
      </c>
      <c r="AX4" s="162" t="str">
        <f>'Model &amp; Metrics'!AZ4</f>
        <v>Q421</v>
      </c>
      <c r="AY4" s="162" t="str">
        <f>'Model &amp; Metrics'!BA4</f>
        <v>Q122</v>
      </c>
      <c r="AZ4" s="162" t="str">
        <f>'Model &amp; Metrics'!BB4</f>
        <v>Q222</v>
      </c>
      <c r="BA4" s="162" t="str">
        <f>'Model &amp; Metrics'!BC4</f>
        <v>Q322</v>
      </c>
      <c r="BB4" s="162" t="str">
        <f>'Model &amp; Metrics'!BD4</f>
        <v>Q422</v>
      </c>
      <c r="BC4" s="140"/>
      <c r="BD4" s="134">
        <f>'Model &amp; Metrics'!BF4</f>
        <v>2020</v>
      </c>
      <c r="BE4" s="134">
        <f>'Model &amp; Metrics'!BG4</f>
        <v>2021</v>
      </c>
      <c r="BF4" s="134">
        <f>'Model &amp; Metrics'!BH4</f>
        <v>2022</v>
      </c>
    </row>
    <row r="5" spans="1:58">
      <c r="C5" s="139"/>
      <c r="D5" s="139"/>
      <c r="E5" s="139"/>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Q5" s="140"/>
      <c r="AR5" s="140"/>
      <c r="AS5" s="140"/>
      <c r="AT5" s="140"/>
      <c r="AU5" s="140"/>
      <c r="AV5" s="140"/>
      <c r="AW5" s="140"/>
      <c r="AX5" s="140"/>
      <c r="BC5" s="140"/>
      <c r="BD5" s="171"/>
      <c r="BE5" s="171"/>
      <c r="BF5" s="171"/>
    </row>
    <row r="6" spans="1:58">
      <c r="B6" s="1" t="s">
        <v>53</v>
      </c>
      <c r="C6" s="139"/>
      <c r="D6" s="139"/>
      <c r="E6" s="139"/>
      <c r="F6" s="140">
        <f>Staffing!H79</f>
        <v>3</v>
      </c>
      <c r="G6" s="140">
        <f>Staffing!I79</f>
        <v>3</v>
      </c>
      <c r="H6" s="140">
        <f>Staffing!J79</f>
        <v>4</v>
      </c>
      <c r="I6" s="140">
        <f>Staffing!K79</f>
        <v>4</v>
      </c>
      <c r="J6" s="140">
        <f>Staffing!L79</f>
        <v>4</v>
      </c>
      <c r="K6" s="140">
        <f>Staffing!M79</f>
        <v>4</v>
      </c>
      <c r="L6" s="140">
        <f>Staffing!N79</f>
        <v>4</v>
      </c>
      <c r="M6" s="140">
        <f>Staffing!O79</f>
        <v>5</v>
      </c>
      <c r="N6" s="140">
        <f>Staffing!P79</f>
        <v>5</v>
      </c>
      <c r="O6" s="140">
        <f>Staffing!Q79</f>
        <v>7</v>
      </c>
      <c r="P6" s="140">
        <f>Staffing!R79</f>
        <v>7</v>
      </c>
      <c r="Q6" s="140">
        <f>Staffing!S79</f>
        <v>7</v>
      </c>
      <c r="R6" s="140">
        <f>Staffing!T79</f>
        <v>8</v>
      </c>
      <c r="S6" s="140">
        <f>Staffing!U79</f>
        <v>8</v>
      </c>
      <c r="T6" s="140">
        <f>Staffing!V79</f>
        <v>8</v>
      </c>
      <c r="U6" s="140">
        <f>Staffing!W79</f>
        <v>8</v>
      </c>
      <c r="V6" s="140">
        <f>Staffing!X79</f>
        <v>8</v>
      </c>
      <c r="W6" s="140">
        <f>Staffing!Y79</f>
        <v>9</v>
      </c>
      <c r="X6" s="140">
        <f>Staffing!Z79</f>
        <v>9</v>
      </c>
      <c r="Y6" s="140">
        <f>Staffing!AA79</f>
        <v>9</v>
      </c>
      <c r="Z6" s="140">
        <f>Staffing!AB79</f>
        <v>9</v>
      </c>
      <c r="AA6" s="140">
        <f>Staffing!AC79</f>
        <v>9</v>
      </c>
      <c r="AB6" s="140">
        <f>Staffing!AD79</f>
        <v>9</v>
      </c>
      <c r="AC6" s="140">
        <f>Staffing!AE79</f>
        <v>9</v>
      </c>
      <c r="AD6" s="140">
        <f>Staffing!AF79</f>
        <v>9</v>
      </c>
      <c r="AE6" s="140">
        <f>Staffing!AG79</f>
        <v>9</v>
      </c>
      <c r="AF6" s="140">
        <f>Staffing!AH79</f>
        <v>10</v>
      </c>
      <c r="AG6" s="140">
        <f>Staffing!AI79</f>
        <v>11</v>
      </c>
      <c r="AH6" s="140">
        <f>Staffing!AJ79</f>
        <v>11</v>
      </c>
      <c r="AI6" s="140">
        <f>Staffing!AK79</f>
        <v>11</v>
      </c>
      <c r="AJ6" s="140">
        <f>Staffing!AL79</f>
        <v>11</v>
      </c>
      <c r="AK6" s="140">
        <f>Staffing!AM79</f>
        <v>11</v>
      </c>
      <c r="AL6" s="140">
        <f>Staffing!AN79</f>
        <v>11</v>
      </c>
      <c r="AM6" s="140">
        <f>Staffing!AO79</f>
        <v>12</v>
      </c>
      <c r="AN6" s="140">
        <f>Staffing!AP79</f>
        <v>12</v>
      </c>
      <c r="AO6" s="140">
        <f>Staffing!AQ79</f>
        <v>12</v>
      </c>
      <c r="AQ6" s="140">
        <f>H6</f>
        <v>4</v>
      </c>
      <c r="AR6" s="140">
        <f>K6</f>
        <v>4</v>
      </c>
      <c r="AS6" s="140">
        <f>N6</f>
        <v>5</v>
      </c>
      <c r="AT6" s="140">
        <f>Q6</f>
        <v>7</v>
      </c>
      <c r="AU6" s="140">
        <f>T6</f>
        <v>8</v>
      </c>
      <c r="AV6" s="140">
        <f>W6</f>
        <v>9</v>
      </c>
      <c r="AW6" s="140">
        <f>Z6</f>
        <v>9</v>
      </c>
      <c r="AX6" s="140">
        <f>AC6</f>
        <v>9</v>
      </c>
      <c r="AY6" s="140">
        <f>AF6</f>
        <v>10</v>
      </c>
      <c r="AZ6" s="140">
        <f>AI6</f>
        <v>11</v>
      </c>
      <c r="BA6" s="140">
        <f>+AL6</f>
        <v>11</v>
      </c>
      <c r="BB6" s="140">
        <f>+AO6</f>
        <v>12</v>
      </c>
      <c r="BC6" s="143"/>
      <c r="BD6" s="163">
        <f>AT6</f>
        <v>7</v>
      </c>
      <c r="BE6" s="163">
        <f>AX6</f>
        <v>9</v>
      </c>
      <c r="BF6" s="163">
        <f>BB6</f>
        <v>12</v>
      </c>
    </row>
    <row r="7" spans="1:58">
      <c r="C7" s="139"/>
      <c r="D7" s="139"/>
      <c r="E7" s="139"/>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Q7" s="140"/>
      <c r="AR7" s="140"/>
      <c r="AS7" s="140"/>
      <c r="AT7" s="140"/>
      <c r="AU7" s="140"/>
      <c r="AV7" s="140"/>
      <c r="AW7" s="140"/>
      <c r="AX7" s="140"/>
      <c r="BC7" s="140"/>
      <c r="BD7" s="163"/>
      <c r="BE7" s="163"/>
      <c r="BF7" s="163"/>
    </row>
    <row r="8" spans="1:58">
      <c r="B8" s="4" t="str">
        <f>Sales!$B$8</f>
        <v>PAYROLL</v>
      </c>
      <c r="C8" s="139"/>
      <c r="D8" s="139"/>
      <c r="E8" s="139"/>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Q8" s="140"/>
      <c r="AR8" s="140"/>
      <c r="AS8" s="140"/>
      <c r="AT8" s="140"/>
      <c r="AU8" s="140"/>
      <c r="AV8" s="140"/>
      <c r="AW8" s="140"/>
      <c r="AX8" s="140"/>
      <c r="BC8" s="140"/>
      <c r="BD8" s="163"/>
      <c r="BE8" s="163"/>
      <c r="BF8" s="163"/>
    </row>
    <row r="9" spans="1:58">
      <c r="B9" s="142" t="s">
        <v>55</v>
      </c>
      <c r="C9" s="139"/>
      <c r="D9" s="139"/>
      <c r="E9" s="139"/>
      <c r="F9" s="140">
        <f>Staffing!H80</f>
        <v>25833.333333333336</v>
      </c>
      <c r="G9" s="140">
        <f>Staffing!I80</f>
        <v>25833.333333333336</v>
      </c>
      <c r="H9" s="140">
        <f>Staffing!J80</f>
        <v>31250.000000000004</v>
      </c>
      <c r="I9" s="140">
        <f>Staffing!K80</f>
        <v>31250.000000000004</v>
      </c>
      <c r="J9" s="140">
        <f>Staffing!L80</f>
        <v>31250.000000000004</v>
      </c>
      <c r="K9" s="140">
        <f>Staffing!M80</f>
        <v>31250.000000000004</v>
      </c>
      <c r="L9" s="140">
        <f>Staffing!N80</f>
        <v>31250.000000000004</v>
      </c>
      <c r="M9" s="140">
        <f>Staffing!O80</f>
        <v>38333.333333333336</v>
      </c>
      <c r="N9" s="140">
        <f>Staffing!P80</f>
        <v>38333.333333333336</v>
      </c>
      <c r="O9" s="140">
        <f>Staffing!Q80</f>
        <v>52083.333333333336</v>
      </c>
      <c r="P9" s="140">
        <f>Staffing!R80</f>
        <v>52083.333333333336</v>
      </c>
      <c r="Q9" s="140">
        <f>Staffing!S80</f>
        <v>52083.333333333336</v>
      </c>
      <c r="R9" s="140">
        <f>Staffing!T80</f>
        <v>61191.666666666672</v>
      </c>
      <c r="S9" s="140">
        <f>Staffing!U80</f>
        <v>61191.666666666672</v>
      </c>
      <c r="T9" s="140">
        <f>Staffing!V80</f>
        <v>61354.166666666672</v>
      </c>
      <c r="U9" s="140">
        <f>Staffing!W80</f>
        <v>61354.166666666672</v>
      </c>
      <c r="V9" s="140">
        <f>Staffing!X80</f>
        <v>61354.166666666672</v>
      </c>
      <c r="W9" s="140">
        <f>Staffing!Y80</f>
        <v>68854.166666666672</v>
      </c>
      <c r="X9" s="140">
        <f>Staffing!Z80</f>
        <v>68854.166666666672</v>
      </c>
      <c r="Y9" s="140">
        <f>Staffing!AA80</f>
        <v>69066.666666666672</v>
      </c>
      <c r="Z9" s="140">
        <f>Staffing!AB80</f>
        <v>69066.666666666672</v>
      </c>
      <c r="AA9" s="140">
        <f>Staffing!AC80</f>
        <v>69479.166666666672</v>
      </c>
      <c r="AB9" s="140">
        <f>Staffing!AD80</f>
        <v>69479.166666666672</v>
      </c>
      <c r="AC9" s="140">
        <f>Staffing!AE80</f>
        <v>69479.166666666672</v>
      </c>
      <c r="AD9" s="140">
        <f>Staffing!AF80</f>
        <v>69729.166666666672</v>
      </c>
      <c r="AE9" s="140">
        <f>Staffing!AG80</f>
        <v>69729.166666666672</v>
      </c>
      <c r="AF9" s="140">
        <f>Staffing!AH80</f>
        <v>75562.5</v>
      </c>
      <c r="AG9" s="140">
        <f>Staffing!AI80</f>
        <v>83062.5</v>
      </c>
      <c r="AH9" s="140">
        <f>Staffing!AJ80</f>
        <v>83062.5</v>
      </c>
      <c r="AI9" s="140">
        <f>Staffing!AK80</f>
        <v>83287.5</v>
      </c>
      <c r="AJ9" s="140">
        <f>Staffing!AL80</f>
        <v>83287.5</v>
      </c>
      <c r="AK9" s="140">
        <f>Staffing!AM80</f>
        <v>83287.5</v>
      </c>
      <c r="AL9" s="140">
        <f>Staffing!AN80</f>
        <v>83287.5</v>
      </c>
      <c r="AM9" s="140">
        <f>Staffing!AO80</f>
        <v>89954.166666666672</v>
      </c>
      <c r="AN9" s="140">
        <f>Staffing!AP80</f>
        <v>89954.166666666672</v>
      </c>
      <c r="AO9" s="140">
        <f>Staffing!AQ80</f>
        <v>89954.166666666672</v>
      </c>
      <c r="AQ9" s="140">
        <f>SUM(F9:H9)</f>
        <v>82916.666666666672</v>
      </c>
      <c r="AR9" s="140">
        <f>SUM(I9:K9)</f>
        <v>93750.000000000015</v>
      </c>
      <c r="AS9" s="140">
        <f>SUM(L9:N9)</f>
        <v>107916.66666666669</v>
      </c>
      <c r="AT9" s="140">
        <f>SUM(O9:Q9)</f>
        <v>156250</v>
      </c>
      <c r="AU9" s="140">
        <f>SUM(R9:T9)</f>
        <v>183737.5</v>
      </c>
      <c r="AV9" s="140">
        <f>SUM(U9:W9)</f>
        <v>191562.5</v>
      </c>
      <c r="AW9" s="140">
        <f>SUM(X9:Z9)</f>
        <v>206987.5</v>
      </c>
      <c r="AX9" s="140">
        <f>SUM(AA9:AC9)</f>
        <v>208437.5</v>
      </c>
      <c r="AY9" s="140">
        <f>SUM(AD9:AF9)</f>
        <v>215020.83333333334</v>
      </c>
      <c r="AZ9" s="140">
        <f>SUM(AG9:AI9)</f>
        <v>249412.5</v>
      </c>
      <c r="BA9" s="140">
        <f>SUM(AJ9:AL9)</f>
        <v>249862.5</v>
      </c>
      <c r="BB9" s="140">
        <f>SUM(AM9:AO9)</f>
        <v>269862.5</v>
      </c>
      <c r="BC9" s="140"/>
      <c r="BD9" s="163">
        <f>SUM(AQ9:AT9)</f>
        <v>440833.33333333337</v>
      </c>
      <c r="BE9" s="163">
        <f>SUM(AU9:AX9)</f>
        <v>790725</v>
      </c>
      <c r="BF9" s="163">
        <f>SUM(AY9:BB9)</f>
        <v>984158.33333333337</v>
      </c>
    </row>
    <row r="10" spans="1:58">
      <c r="B10" s="142" t="s">
        <v>56</v>
      </c>
      <c r="C10" s="139"/>
      <c r="D10" s="139"/>
      <c r="E10" s="139"/>
      <c r="F10" s="140">
        <f>Staffing!H81+Staffing!H82</f>
        <v>4817.9166666666679</v>
      </c>
      <c r="G10" s="140">
        <f>Staffing!I81+Staffing!I82</f>
        <v>4817.9166666666679</v>
      </c>
      <c r="H10" s="140">
        <f>Staffing!J81+Staffing!J82</f>
        <v>5828.125</v>
      </c>
      <c r="I10" s="140">
        <f>Staffing!K81+Staffing!K82</f>
        <v>5828.125</v>
      </c>
      <c r="J10" s="140">
        <f>Staffing!L81+Staffing!L82</f>
        <v>5828.125</v>
      </c>
      <c r="K10" s="140">
        <f>Staffing!M81+Staffing!M82</f>
        <v>5828.125</v>
      </c>
      <c r="L10" s="140">
        <f>Staffing!N81+Staffing!N82</f>
        <v>5828.125</v>
      </c>
      <c r="M10" s="140">
        <f>Staffing!O81+Staffing!O82</f>
        <v>7149.1666666666679</v>
      </c>
      <c r="N10" s="140">
        <f>Staffing!P81+Staffing!P82</f>
        <v>7149.1666666666679</v>
      </c>
      <c r="O10" s="140">
        <f>Staffing!Q81+Staffing!Q82</f>
        <v>9713.5416666666679</v>
      </c>
      <c r="P10" s="140">
        <f>Staffing!R81+Staffing!R82</f>
        <v>9713.5416666666679</v>
      </c>
      <c r="Q10" s="140">
        <f>Staffing!S81+Staffing!S82</f>
        <v>9713.5416666666679</v>
      </c>
      <c r="R10" s="140">
        <f>Staffing!T81+Staffing!T82</f>
        <v>11412.245833333334</v>
      </c>
      <c r="S10" s="140">
        <f>Staffing!U81+Staffing!U82</f>
        <v>11412.245833333334</v>
      </c>
      <c r="T10" s="140">
        <f>Staffing!V81+Staffing!V82</f>
        <v>11442.552083333336</v>
      </c>
      <c r="U10" s="140">
        <f>Staffing!W81+Staffing!W82</f>
        <v>11442.552083333336</v>
      </c>
      <c r="V10" s="140">
        <f>Staffing!X81+Staffing!X82</f>
        <v>11442.552083333336</v>
      </c>
      <c r="W10" s="140">
        <f>Staffing!Y81+Staffing!Y82</f>
        <v>12841.302083333336</v>
      </c>
      <c r="X10" s="140">
        <f>Staffing!Z81+Staffing!Z82</f>
        <v>12841.302083333336</v>
      </c>
      <c r="Y10" s="140">
        <f>Staffing!AA81+Staffing!AA82</f>
        <v>12880.933333333334</v>
      </c>
      <c r="Z10" s="140">
        <f>Staffing!AB81+Staffing!AB82</f>
        <v>12880.933333333334</v>
      </c>
      <c r="AA10" s="140">
        <f>Staffing!AC81+Staffing!AC82</f>
        <v>12957.864583333336</v>
      </c>
      <c r="AB10" s="140">
        <f>Staffing!AD81+Staffing!AD82</f>
        <v>12957.864583333336</v>
      </c>
      <c r="AC10" s="140">
        <f>Staffing!AE81+Staffing!AE82</f>
        <v>12957.864583333336</v>
      </c>
      <c r="AD10" s="140">
        <f>Staffing!AF81+Staffing!AF82</f>
        <v>13004.489583333336</v>
      </c>
      <c r="AE10" s="140">
        <f>Staffing!AG81+Staffing!AG82</f>
        <v>13004.489583333336</v>
      </c>
      <c r="AF10" s="140">
        <f>Staffing!AH81+Staffing!AH82</f>
        <v>14092.40625</v>
      </c>
      <c r="AG10" s="140">
        <f>Staffing!AI81+Staffing!AI82</f>
        <v>15491.15625</v>
      </c>
      <c r="AH10" s="140">
        <f>Staffing!AJ81+Staffing!AJ82</f>
        <v>15491.15625</v>
      </c>
      <c r="AI10" s="140">
        <f>Staffing!AK81+Staffing!AK82</f>
        <v>15533.11875</v>
      </c>
      <c r="AJ10" s="140">
        <f>Staffing!AL81+Staffing!AL82</f>
        <v>15533.11875</v>
      </c>
      <c r="AK10" s="140">
        <f>Staffing!AM81+Staffing!AM82</f>
        <v>15533.11875</v>
      </c>
      <c r="AL10" s="140">
        <f>Staffing!AN81+Staffing!AN82</f>
        <v>15533.11875</v>
      </c>
      <c r="AM10" s="140">
        <f>Staffing!AO81+Staffing!AO82</f>
        <v>16776.452083333334</v>
      </c>
      <c r="AN10" s="140">
        <f>Staffing!AP81+Staffing!AP82</f>
        <v>16776.452083333334</v>
      </c>
      <c r="AO10" s="140">
        <f>Staffing!AQ81+Staffing!AQ82</f>
        <v>16776.452083333334</v>
      </c>
      <c r="AQ10" s="140">
        <f>SUM(F10:H10)</f>
        <v>15463.958333333336</v>
      </c>
      <c r="AR10" s="140">
        <f>SUM(I10:K10)</f>
        <v>17484.375</v>
      </c>
      <c r="AS10" s="140">
        <f>SUM(L10:N10)</f>
        <v>20126.458333333336</v>
      </c>
      <c r="AT10" s="140">
        <f>SUM(O10:Q10)</f>
        <v>29140.625000000004</v>
      </c>
      <c r="AU10" s="140">
        <f>SUM(R10:T10)</f>
        <v>34267.043750000004</v>
      </c>
      <c r="AV10" s="140">
        <f>SUM(U10:W10)</f>
        <v>35726.406250000007</v>
      </c>
      <c r="AW10" s="140">
        <f>SUM(X10:Z10)</f>
        <v>38603.168750000004</v>
      </c>
      <c r="AX10" s="140">
        <f>SUM(AA10:AC10)</f>
        <v>38873.593750000007</v>
      </c>
      <c r="AY10" s="140">
        <f t="shared" ref="AY10:AY46" si="0">SUM(AD10:AF10)</f>
        <v>40101.385416666672</v>
      </c>
      <c r="AZ10" s="140">
        <f t="shared" ref="AZ10:AZ49" si="1">SUM(AG10:AI10)</f>
        <v>46515.431250000001</v>
      </c>
      <c r="BA10" s="140">
        <f t="shared" ref="BA10:BA37" si="2">SUM(AJ10:AL10)</f>
        <v>46599.356249999997</v>
      </c>
      <c r="BB10" s="140">
        <f t="shared" ref="BB10:BB43" si="3">SUM(AM10:AO10)</f>
        <v>50329.356249999997</v>
      </c>
      <c r="BC10" s="140"/>
      <c r="BD10" s="163">
        <f>SUM(AQ10:AT10)</f>
        <v>82215.416666666672</v>
      </c>
      <c r="BE10" s="163">
        <f>SUM(AU10:AX10)</f>
        <v>147470.21250000002</v>
      </c>
      <c r="BF10" s="163">
        <f>SUM(AY10:BB10)</f>
        <v>183545.52916666667</v>
      </c>
    </row>
    <row r="11" spans="1:58" ht="6" customHeight="1">
      <c r="B11" s="142"/>
      <c r="C11" s="139"/>
      <c r="D11" s="139"/>
      <c r="E11" s="139"/>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Q11" s="144"/>
      <c r="AR11" s="144"/>
      <c r="AS11" s="144"/>
      <c r="AT11" s="144"/>
      <c r="AU11" s="144"/>
      <c r="AV11" s="144"/>
      <c r="AW11" s="144"/>
      <c r="AX11" s="144"/>
      <c r="AY11" s="140"/>
      <c r="AZ11" s="140"/>
      <c r="BA11" s="140"/>
      <c r="BB11" s="140"/>
      <c r="BC11" s="140"/>
      <c r="BD11" s="164"/>
      <c r="BE11" s="164"/>
      <c r="BF11" s="164"/>
    </row>
    <row r="12" spans="1:58">
      <c r="B12" s="146" t="str">
        <f>"TOTAL "&amp;B8</f>
        <v>TOTAL PAYROLL</v>
      </c>
      <c r="C12" s="147"/>
      <c r="D12" s="147"/>
      <c r="E12" s="147"/>
      <c r="F12" s="148">
        <f t="shared" ref="F12:AB12" si="4">SUM(F9:F11)</f>
        <v>30651.250000000004</v>
      </c>
      <c r="G12" s="148">
        <f t="shared" si="4"/>
        <v>30651.250000000004</v>
      </c>
      <c r="H12" s="148">
        <f t="shared" si="4"/>
        <v>37078.125</v>
      </c>
      <c r="I12" s="148">
        <f t="shared" si="4"/>
        <v>37078.125</v>
      </c>
      <c r="J12" s="148">
        <f t="shared" si="4"/>
        <v>37078.125</v>
      </c>
      <c r="K12" s="148">
        <f t="shared" si="4"/>
        <v>37078.125</v>
      </c>
      <c r="L12" s="148">
        <f t="shared" si="4"/>
        <v>37078.125</v>
      </c>
      <c r="M12" s="148">
        <f t="shared" si="4"/>
        <v>45482.5</v>
      </c>
      <c r="N12" s="148">
        <f t="shared" si="4"/>
        <v>45482.5</v>
      </c>
      <c r="O12" s="148">
        <f t="shared" si="4"/>
        <v>61796.875</v>
      </c>
      <c r="P12" s="148">
        <f t="shared" si="4"/>
        <v>61796.875</v>
      </c>
      <c r="Q12" s="148">
        <f t="shared" si="4"/>
        <v>61796.875</v>
      </c>
      <c r="R12" s="148">
        <f t="shared" si="4"/>
        <v>72603.912500000006</v>
      </c>
      <c r="S12" s="148">
        <f t="shared" si="4"/>
        <v>72603.912500000006</v>
      </c>
      <c r="T12" s="148">
        <f t="shared" si="4"/>
        <v>72796.71875</v>
      </c>
      <c r="U12" s="148">
        <f t="shared" si="4"/>
        <v>72796.71875</v>
      </c>
      <c r="V12" s="148">
        <f t="shared" si="4"/>
        <v>72796.71875</v>
      </c>
      <c r="W12" s="148">
        <f t="shared" si="4"/>
        <v>81695.46875</v>
      </c>
      <c r="X12" s="148">
        <f t="shared" si="4"/>
        <v>81695.46875</v>
      </c>
      <c r="Y12" s="148">
        <f t="shared" si="4"/>
        <v>81947.600000000006</v>
      </c>
      <c r="Z12" s="148">
        <f t="shared" si="4"/>
        <v>81947.600000000006</v>
      </c>
      <c r="AA12" s="148">
        <f t="shared" si="4"/>
        <v>82437.03125</v>
      </c>
      <c r="AB12" s="148">
        <f t="shared" si="4"/>
        <v>82437.03125</v>
      </c>
      <c r="AC12" s="148">
        <f>SUM(AC9:AC11)</f>
        <v>82437.03125</v>
      </c>
      <c r="AD12" s="148">
        <f t="shared" ref="AD12:AO12" si="5">SUM(AD9:AD11)</f>
        <v>82733.65625</v>
      </c>
      <c r="AE12" s="148">
        <f t="shared" si="5"/>
        <v>82733.65625</v>
      </c>
      <c r="AF12" s="148">
        <f t="shared" si="5"/>
        <v>89654.90625</v>
      </c>
      <c r="AG12" s="148">
        <f t="shared" si="5"/>
        <v>98553.65625</v>
      </c>
      <c r="AH12" s="148">
        <f t="shared" si="5"/>
        <v>98553.65625</v>
      </c>
      <c r="AI12" s="148">
        <f t="shared" si="5"/>
        <v>98820.618749999994</v>
      </c>
      <c r="AJ12" s="148">
        <f t="shared" si="5"/>
        <v>98820.618749999994</v>
      </c>
      <c r="AK12" s="148">
        <f t="shared" si="5"/>
        <v>98820.618749999994</v>
      </c>
      <c r="AL12" s="148">
        <f t="shared" si="5"/>
        <v>98820.618749999994</v>
      </c>
      <c r="AM12" s="148">
        <f t="shared" si="5"/>
        <v>106730.61875000001</v>
      </c>
      <c r="AN12" s="148">
        <f t="shared" si="5"/>
        <v>106730.61875000001</v>
      </c>
      <c r="AO12" s="148">
        <f t="shared" si="5"/>
        <v>106730.61875000001</v>
      </c>
      <c r="AQ12" s="148">
        <f t="shared" ref="AQ12:AW12" si="6">SUM(AQ9:AQ11)</f>
        <v>98380.625</v>
      </c>
      <c r="AR12" s="148">
        <f t="shared" si="6"/>
        <v>111234.37500000001</v>
      </c>
      <c r="AS12" s="148">
        <f t="shared" si="6"/>
        <v>128043.12500000003</v>
      </c>
      <c r="AT12" s="148">
        <f t="shared" si="6"/>
        <v>185390.625</v>
      </c>
      <c r="AU12" s="148">
        <f t="shared" si="6"/>
        <v>218004.54375000001</v>
      </c>
      <c r="AV12" s="148">
        <f t="shared" si="6"/>
        <v>227288.90625</v>
      </c>
      <c r="AW12" s="148">
        <f t="shared" si="6"/>
        <v>245590.66875000001</v>
      </c>
      <c r="AX12" s="148">
        <f>SUM(AX9:AX11)</f>
        <v>247311.09375</v>
      </c>
      <c r="AY12" s="148">
        <f t="shared" si="0"/>
        <v>255122.21875</v>
      </c>
      <c r="AZ12" s="148">
        <f t="shared" si="1"/>
        <v>295927.93125000002</v>
      </c>
      <c r="BA12" s="148">
        <f t="shared" si="2"/>
        <v>296461.85624999995</v>
      </c>
      <c r="BB12" s="148">
        <f>SUM(AM12:AO12)</f>
        <v>320191.85625000001</v>
      </c>
      <c r="BC12" s="140"/>
      <c r="BD12" s="165">
        <f>SUM(AQ12:AT12)</f>
        <v>523048.75</v>
      </c>
      <c r="BE12" s="165">
        <f>SUM(AU12:AX12)</f>
        <v>938195.21250000002</v>
      </c>
      <c r="BF12" s="165">
        <f>SUM(AY12:BB12)</f>
        <v>1167703.8625</v>
      </c>
    </row>
    <row r="13" spans="1:58">
      <c r="C13" s="139"/>
      <c r="D13" s="139"/>
      <c r="E13" s="139"/>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Q13" s="140"/>
      <c r="AR13" s="140"/>
      <c r="AS13" s="140"/>
      <c r="AT13" s="140"/>
      <c r="AU13" s="140"/>
      <c r="AV13" s="140"/>
      <c r="AW13" s="140"/>
      <c r="AX13" s="140"/>
      <c r="AY13" s="140"/>
      <c r="AZ13" s="140"/>
      <c r="BA13" s="140"/>
      <c r="BB13" s="140"/>
      <c r="BC13" s="140"/>
      <c r="BD13" s="163"/>
      <c r="BE13" s="163"/>
      <c r="BF13" s="163"/>
    </row>
    <row r="14" spans="1:58">
      <c r="B14" s="4" t="s">
        <v>58</v>
      </c>
      <c r="C14" s="139"/>
      <c r="D14" s="139"/>
      <c r="E14" s="139"/>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Q14" s="140"/>
      <c r="AR14" s="140"/>
      <c r="AS14" s="140"/>
      <c r="AT14" s="140"/>
      <c r="AU14" s="140"/>
      <c r="AV14" s="140"/>
      <c r="AW14" s="140"/>
      <c r="AX14" s="140"/>
      <c r="AY14" s="140"/>
      <c r="AZ14" s="140"/>
      <c r="BA14" s="140"/>
      <c r="BB14" s="140"/>
      <c r="BC14" s="140"/>
      <c r="BD14" s="163"/>
      <c r="BE14" s="163"/>
      <c r="BF14" s="163"/>
    </row>
    <row r="15" spans="1:58">
      <c r="B15" s="149" t="s">
        <v>59</v>
      </c>
      <c r="C15" s="139"/>
      <c r="D15" s="150">
        <v>7000</v>
      </c>
      <c r="E15" s="151" t="s">
        <v>60</v>
      </c>
      <c r="F15" s="140">
        <f>$D15</f>
        <v>7000</v>
      </c>
      <c r="G15" s="140">
        <f t="shared" ref="G15:AO15" si="7">$D15</f>
        <v>7000</v>
      </c>
      <c r="H15" s="140">
        <f t="shared" si="7"/>
        <v>7000</v>
      </c>
      <c r="I15" s="140">
        <f t="shared" si="7"/>
        <v>7000</v>
      </c>
      <c r="J15" s="140">
        <f t="shared" si="7"/>
        <v>7000</v>
      </c>
      <c r="K15" s="140">
        <f t="shared" si="7"/>
        <v>7000</v>
      </c>
      <c r="L15" s="140">
        <f t="shared" si="7"/>
        <v>7000</v>
      </c>
      <c r="M15" s="140">
        <f t="shared" si="7"/>
        <v>7000</v>
      </c>
      <c r="N15" s="140">
        <f t="shared" si="7"/>
        <v>7000</v>
      </c>
      <c r="O15" s="140">
        <f t="shared" si="7"/>
        <v>7000</v>
      </c>
      <c r="P15" s="140">
        <f t="shared" si="7"/>
        <v>7000</v>
      </c>
      <c r="Q15" s="140">
        <f t="shared" si="7"/>
        <v>7000</v>
      </c>
      <c r="R15" s="140">
        <f t="shared" si="7"/>
        <v>7000</v>
      </c>
      <c r="S15" s="140">
        <f t="shared" si="7"/>
        <v>7000</v>
      </c>
      <c r="T15" s="140">
        <f t="shared" si="7"/>
        <v>7000</v>
      </c>
      <c r="U15" s="140">
        <f t="shared" si="7"/>
        <v>7000</v>
      </c>
      <c r="V15" s="140">
        <f t="shared" si="7"/>
        <v>7000</v>
      </c>
      <c r="W15" s="140">
        <f t="shared" si="7"/>
        <v>7000</v>
      </c>
      <c r="X15" s="140">
        <f t="shared" si="7"/>
        <v>7000</v>
      </c>
      <c r="Y15" s="140">
        <f t="shared" si="7"/>
        <v>7000</v>
      </c>
      <c r="Z15" s="140">
        <f t="shared" si="7"/>
        <v>7000</v>
      </c>
      <c r="AA15" s="140">
        <f t="shared" si="7"/>
        <v>7000</v>
      </c>
      <c r="AB15" s="140">
        <f t="shared" si="7"/>
        <v>7000</v>
      </c>
      <c r="AC15" s="140">
        <f t="shared" si="7"/>
        <v>7000</v>
      </c>
      <c r="AD15" s="140">
        <f t="shared" si="7"/>
        <v>7000</v>
      </c>
      <c r="AE15" s="140">
        <f t="shared" si="7"/>
        <v>7000</v>
      </c>
      <c r="AF15" s="140">
        <f t="shared" si="7"/>
        <v>7000</v>
      </c>
      <c r="AG15" s="140">
        <f t="shared" si="7"/>
        <v>7000</v>
      </c>
      <c r="AH15" s="140">
        <f t="shared" si="7"/>
        <v>7000</v>
      </c>
      <c r="AI15" s="140">
        <f t="shared" si="7"/>
        <v>7000</v>
      </c>
      <c r="AJ15" s="140">
        <f t="shared" si="7"/>
        <v>7000</v>
      </c>
      <c r="AK15" s="140">
        <f t="shared" si="7"/>
        <v>7000</v>
      </c>
      <c r="AL15" s="140">
        <f t="shared" si="7"/>
        <v>7000</v>
      </c>
      <c r="AM15" s="140">
        <f t="shared" si="7"/>
        <v>7000</v>
      </c>
      <c r="AN15" s="140">
        <f t="shared" si="7"/>
        <v>7000</v>
      </c>
      <c r="AO15" s="140">
        <f t="shared" si="7"/>
        <v>7000</v>
      </c>
      <c r="AQ15" s="140">
        <f>SUM(F15:H15)</f>
        <v>21000</v>
      </c>
      <c r="AR15" s="140">
        <f>SUM(I15:K15)</f>
        <v>21000</v>
      </c>
      <c r="AS15" s="140">
        <f>SUM(L15:N15)</f>
        <v>21000</v>
      </c>
      <c r="AT15" s="140">
        <f>SUM(O15:Q15)</f>
        <v>21000</v>
      </c>
      <c r="AU15" s="140">
        <f>SUM(R15:T15)</f>
        <v>21000</v>
      </c>
      <c r="AV15" s="140">
        <f>SUM(U15:W15)</f>
        <v>21000</v>
      </c>
      <c r="AW15" s="140">
        <f>SUM(X15:Z15)</f>
        <v>21000</v>
      </c>
      <c r="AX15" s="140">
        <f>SUM(AA15:AC15)</f>
        <v>21000</v>
      </c>
      <c r="AY15" s="140">
        <f t="shared" si="0"/>
        <v>21000</v>
      </c>
      <c r="AZ15" s="140">
        <f t="shared" si="1"/>
        <v>21000</v>
      </c>
      <c r="BA15" s="140">
        <f t="shared" si="2"/>
        <v>21000</v>
      </c>
      <c r="BB15" s="140">
        <f t="shared" si="3"/>
        <v>21000</v>
      </c>
      <c r="BC15" s="140"/>
      <c r="BD15" s="163">
        <f>SUM(AQ15:AT15)</f>
        <v>84000</v>
      </c>
      <c r="BE15" s="163">
        <f>SUM(AU15:AX15)</f>
        <v>84000</v>
      </c>
      <c r="BF15" s="163">
        <f>SUM(AY15:BB15)</f>
        <v>84000</v>
      </c>
    </row>
    <row r="16" spans="1:58">
      <c r="B16" s="149" t="s">
        <v>61</v>
      </c>
      <c r="C16" s="139"/>
      <c r="D16" s="139"/>
      <c r="E16" s="139"/>
      <c r="F16" s="144">
        <v>0</v>
      </c>
      <c r="G16" s="144">
        <v>0</v>
      </c>
      <c r="H16" s="144">
        <v>0</v>
      </c>
      <c r="I16" s="144">
        <v>0</v>
      </c>
      <c r="J16" s="144">
        <v>0</v>
      </c>
      <c r="K16" s="144">
        <v>0</v>
      </c>
      <c r="L16" s="144">
        <v>0</v>
      </c>
      <c r="M16" s="144">
        <v>0</v>
      </c>
      <c r="N16" s="144">
        <v>0</v>
      </c>
      <c r="O16" s="144">
        <v>0</v>
      </c>
      <c r="P16" s="144">
        <v>0</v>
      </c>
      <c r="Q16" s="144">
        <v>0</v>
      </c>
      <c r="R16" s="144">
        <v>0</v>
      </c>
      <c r="S16" s="144">
        <v>0</v>
      </c>
      <c r="T16" s="144">
        <v>0</v>
      </c>
      <c r="U16" s="144">
        <v>0</v>
      </c>
      <c r="V16" s="144">
        <v>0</v>
      </c>
      <c r="W16" s="144">
        <v>0</v>
      </c>
      <c r="X16" s="144">
        <v>0</v>
      </c>
      <c r="Y16" s="144">
        <v>0</v>
      </c>
      <c r="Z16" s="144">
        <v>0</v>
      </c>
      <c r="AA16" s="144">
        <v>0</v>
      </c>
      <c r="AB16" s="144">
        <v>0</v>
      </c>
      <c r="AC16" s="144">
        <v>0</v>
      </c>
      <c r="AD16" s="144">
        <v>0</v>
      </c>
      <c r="AE16" s="144">
        <v>0</v>
      </c>
      <c r="AF16" s="144">
        <v>0</v>
      </c>
      <c r="AG16" s="144">
        <v>0</v>
      </c>
      <c r="AH16" s="144">
        <v>0</v>
      </c>
      <c r="AI16" s="144">
        <v>0</v>
      </c>
      <c r="AJ16" s="144">
        <v>0</v>
      </c>
      <c r="AK16" s="144">
        <v>0</v>
      </c>
      <c r="AL16" s="144">
        <v>0</v>
      </c>
      <c r="AM16" s="144">
        <v>0</v>
      </c>
      <c r="AN16" s="144">
        <v>0</v>
      </c>
      <c r="AO16" s="144">
        <v>0</v>
      </c>
      <c r="AQ16" s="144">
        <v>0</v>
      </c>
      <c r="AR16" s="144">
        <v>0</v>
      </c>
      <c r="AS16" s="144">
        <v>0</v>
      </c>
      <c r="AT16" s="144">
        <v>0</v>
      </c>
      <c r="AU16" s="144">
        <v>0</v>
      </c>
      <c r="AV16" s="144">
        <v>0</v>
      </c>
      <c r="AW16" s="144">
        <v>0</v>
      </c>
      <c r="AX16" s="144">
        <v>0</v>
      </c>
      <c r="AY16" s="140">
        <f t="shared" si="0"/>
        <v>0</v>
      </c>
      <c r="AZ16" s="140">
        <f t="shared" si="1"/>
        <v>0</v>
      </c>
      <c r="BA16" s="140">
        <f t="shared" si="2"/>
        <v>0</v>
      </c>
      <c r="BB16" s="140">
        <f t="shared" si="3"/>
        <v>0</v>
      </c>
      <c r="BC16" s="140"/>
      <c r="BD16" s="163">
        <f>SUM(AQ16:AT16)</f>
        <v>0</v>
      </c>
      <c r="BE16" s="163">
        <f>SUM(AU16:AX16)</f>
        <v>0</v>
      </c>
      <c r="BF16" s="163">
        <f>SUM(AY16:BB16)</f>
        <v>0</v>
      </c>
    </row>
    <row r="17" spans="1:58" ht="6" customHeight="1">
      <c r="B17" s="142"/>
      <c r="C17" s="139"/>
      <c r="D17" s="139"/>
      <c r="E17" s="139"/>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Q17" s="144"/>
      <c r="AR17" s="144"/>
      <c r="AS17" s="144"/>
      <c r="AT17" s="144"/>
      <c r="AU17" s="144"/>
      <c r="AV17" s="144"/>
      <c r="AW17" s="144"/>
      <c r="AX17" s="144"/>
      <c r="AY17" s="140"/>
      <c r="AZ17" s="140"/>
      <c r="BA17" s="140"/>
      <c r="BB17" s="140"/>
      <c r="BC17" s="140"/>
      <c r="BD17" s="164"/>
      <c r="BE17" s="164"/>
      <c r="BF17" s="164"/>
    </row>
    <row r="18" spans="1:58">
      <c r="B18" s="146" t="str">
        <f>"TOTAL "&amp;B14</f>
        <v>TOTAL CONTRACTORS</v>
      </c>
      <c r="C18" s="147"/>
      <c r="D18" s="147"/>
      <c r="E18" s="147"/>
      <c r="F18" s="148">
        <f t="shared" ref="F18:AQ18" si="8">SUM(F15:F17)</f>
        <v>7000</v>
      </c>
      <c r="G18" s="148">
        <f t="shared" si="8"/>
        <v>7000</v>
      </c>
      <c r="H18" s="148">
        <f t="shared" si="8"/>
        <v>7000</v>
      </c>
      <c r="I18" s="148">
        <f t="shared" si="8"/>
        <v>7000</v>
      </c>
      <c r="J18" s="148">
        <f t="shared" si="8"/>
        <v>7000</v>
      </c>
      <c r="K18" s="148">
        <f t="shared" si="8"/>
        <v>7000</v>
      </c>
      <c r="L18" s="148">
        <f t="shared" si="8"/>
        <v>7000</v>
      </c>
      <c r="M18" s="148">
        <f t="shared" si="8"/>
        <v>7000</v>
      </c>
      <c r="N18" s="148">
        <f t="shared" si="8"/>
        <v>7000</v>
      </c>
      <c r="O18" s="148">
        <f t="shared" si="8"/>
        <v>7000</v>
      </c>
      <c r="P18" s="148">
        <f t="shared" si="8"/>
        <v>7000</v>
      </c>
      <c r="Q18" s="148">
        <f t="shared" si="8"/>
        <v>7000</v>
      </c>
      <c r="R18" s="148">
        <f t="shared" si="8"/>
        <v>7000</v>
      </c>
      <c r="S18" s="148">
        <f t="shared" si="8"/>
        <v>7000</v>
      </c>
      <c r="T18" s="148">
        <f t="shared" si="8"/>
        <v>7000</v>
      </c>
      <c r="U18" s="148">
        <f t="shared" si="8"/>
        <v>7000</v>
      </c>
      <c r="V18" s="148">
        <f t="shared" si="8"/>
        <v>7000</v>
      </c>
      <c r="W18" s="148">
        <f t="shared" si="8"/>
        <v>7000</v>
      </c>
      <c r="X18" s="148">
        <f t="shared" si="8"/>
        <v>7000</v>
      </c>
      <c r="Y18" s="148">
        <f t="shared" si="8"/>
        <v>7000</v>
      </c>
      <c r="Z18" s="148">
        <f t="shared" si="8"/>
        <v>7000</v>
      </c>
      <c r="AA18" s="148">
        <f t="shared" si="8"/>
        <v>7000</v>
      </c>
      <c r="AB18" s="148">
        <f t="shared" si="8"/>
        <v>7000</v>
      </c>
      <c r="AC18" s="148">
        <f>SUM(AC15:AC17)</f>
        <v>7000</v>
      </c>
      <c r="AD18" s="148">
        <f t="shared" ref="AD18:AO18" si="9">SUM(AD15:AD17)</f>
        <v>7000</v>
      </c>
      <c r="AE18" s="148">
        <f t="shared" si="9"/>
        <v>7000</v>
      </c>
      <c r="AF18" s="148">
        <f t="shared" si="9"/>
        <v>7000</v>
      </c>
      <c r="AG18" s="148">
        <f t="shared" si="9"/>
        <v>7000</v>
      </c>
      <c r="AH18" s="148">
        <f t="shared" si="9"/>
        <v>7000</v>
      </c>
      <c r="AI18" s="148">
        <f t="shared" si="9"/>
        <v>7000</v>
      </c>
      <c r="AJ18" s="148">
        <f t="shared" si="9"/>
        <v>7000</v>
      </c>
      <c r="AK18" s="148">
        <f t="shared" si="9"/>
        <v>7000</v>
      </c>
      <c r="AL18" s="148">
        <f t="shared" si="9"/>
        <v>7000</v>
      </c>
      <c r="AM18" s="148">
        <f t="shared" si="9"/>
        <v>7000</v>
      </c>
      <c r="AN18" s="148">
        <f t="shared" si="9"/>
        <v>7000</v>
      </c>
      <c r="AO18" s="148">
        <f t="shared" si="9"/>
        <v>7000</v>
      </c>
      <c r="AQ18" s="148">
        <f t="shared" si="8"/>
        <v>21000</v>
      </c>
      <c r="AR18" s="148">
        <f t="shared" ref="AR18:AX18" si="10">SUM(AR15:AR17)</f>
        <v>21000</v>
      </c>
      <c r="AS18" s="148">
        <f t="shared" si="10"/>
        <v>21000</v>
      </c>
      <c r="AT18" s="148">
        <f t="shared" si="10"/>
        <v>21000</v>
      </c>
      <c r="AU18" s="148">
        <f t="shared" si="10"/>
        <v>21000</v>
      </c>
      <c r="AV18" s="148">
        <f t="shared" si="10"/>
        <v>21000</v>
      </c>
      <c r="AW18" s="148">
        <f t="shared" si="10"/>
        <v>21000</v>
      </c>
      <c r="AX18" s="148">
        <f t="shared" si="10"/>
        <v>21000</v>
      </c>
      <c r="AY18" s="148">
        <f t="shared" si="0"/>
        <v>21000</v>
      </c>
      <c r="AZ18" s="148">
        <f t="shared" si="1"/>
        <v>21000</v>
      </c>
      <c r="BA18" s="148">
        <f t="shared" si="2"/>
        <v>21000</v>
      </c>
      <c r="BB18" s="148">
        <f t="shared" si="3"/>
        <v>21000</v>
      </c>
      <c r="BC18" s="140"/>
      <c r="BD18" s="165">
        <f>SUM(AQ18:AT18)</f>
        <v>84000</v>
      </c>
      <c r="BE18" s="165">
        <f>SUM(AU18:AX18)</f>
        <v>84000</v>
      </c>
      <c r="BF18" s="165">
        <f>SUM(AY18:BB18)</f>
        <v>84000</v>
      </c>
    </row>
    <row r="19" spans="1:58">
      <c r="AY19" s="140"/>
      <c r="AZ19" s="140"/>
      <c r="BA19" s="140"/>
      <c r="BB19" s="140"/>
      <c r="BC19" s="140"/>
      <c r="BD19" s="166"/>
      <c r="BE19" s="166"/>
      <c r="BF19" s="166"/>
    </row>
    <row r="20" spans="1:58">
      <c r="B20" s="4" t="s">
        <v>62</v>
      </c>
      <c r="C20" s="139"/>
      <c r="D20" s="139"/>
      <c r="E20" s="139"/>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Q20" s="140"/>
      <c r="AR20" s="140"/>
      <c r="AS20" s="140"/>
      <c r="AT20" s="140"/>
      <c r="AU20" s="140"/>
      <c r="AV20" s="140"/>
      <c r="AW20" s="140"/>
      <c r="AX20" s="140"/>
      <c r="AY20" s="140"/>
      <c r="AZ20" s="140"/>
      <c r="BA20" s="140"/>
      <c r="BB20" s="140"/>
      <c r="BC20" s="140"/>
      <c r="BD20" s="163"/>
      <c r="BE20" s="163"/>
      <c r="BF20" s="163"/>
    </row>
    <row r="21" spans="1:58">
      <c r="B21" s="149" t="s">
        <v>87</v>
      </c>
      <c r="C21" s="139"/>
      <c r="D21" s="152">
        <v>2500</v>
      </c>
      <c r="E21" s="151" t="s">
        <v>60</v>
      </c>
      <c r="F21" s="140">
        <f>$D21</f>
        <v>2500</v>
      </c>
      <c r="G21" s="140">
        <f t="shared" ref="G21:AO21" si="11">$D21</f>
        <v>2500</v>
      </c>
      <c r="H21" s="140">
        <f t="shared" si="11"/>
        <v>2500</v>
      </c>
      <c r="I21" s="140">
        <f t="shared" si="11"/>
        <v>2500</v>
      </c>
      <c r="J21" s="140">
        <f t="shared" si="11"/>
        <v>2500</v>
      </c>
      <c r="K21" s="140">
        <f t="shared" si="11"/>
        <v>2500</v>
      </c>
      <c r="L21" s="140">
        <f t="shared" si="11"/>
        <v>2500</v>
      </c>
      <c r="M21" s="140">
        <f t="shared" si="11"/>
        <v>2500</v>
      </c>
      <c r="N21" s="140">
        <f t="shared" si="11"/>
        <v>2500</v>
      </c>
      <c r="O21" s="140">
        <f t="shared" si="11"/>
        <v>2500</v>
      </c>
      <c r="P21" s="140">
        <f t="shared" si="11"/>
        <v>2500</v>
      </c>
      <c r="Q21" s="140">
        <f t="shared" si="11"/>
        <v>2500</v>
      </c>
      <c r="R21" s="140">
        <f t="shared" si="11"/>
        <v>2500</v>
      </c>
      <c r="S21" s="140">
        <f t="shared" si="11"/>
        <v>2500</v>
      </c>
      <c r="T21" s="140">
        <f t="shared" si="11"/>
        <v>2500</v>
      </c>
      <c r="U21" s="140">
        <f t="shared" si="11"/>
        <v>2500</v>
      </c>
      <c r="V21" s="140">
        <f t="shared" si="11"/>
        <v>2500</v>
      </c>
      <c r="W21" s="140">
        <f t="shared" si="11"/>
        <v>2500</v>
      </c>
      <c r="X21" s="140">
        <f t="shared" si="11"/>
        <v>2500</v>
      </c>
      <c r="Y21" s="140">
        <f t="shared" si="11"/>
        <v>2500</v>
      </c>
      <c r="Z21" s="140">
        <f t="shared" si="11"/>
        <v>2500</v>
      </c>
      <c r="AA21" s="140">
        <f t="shared" si="11"/>
        <v>2500</v>
      </c>
      <c r="AB21" s="140">
        <f t="shared" si="11"/>
        <v>2500</v>
      </c>
      <c r="AC21" s="140">
        <f t="shared" si="11"/>
        <v>2500</v>
      </c>
      <c r="AD21" s="140">
        <f>$D21</f>
        <v>2500</v>
      </c>
      <c r="AE21" s="140">
        <f t="shared" si="11"/>
        <v>2500</v>
      </c>
      <c r="AF21" s="140">
        <f t="shared" si="11"/>
        <v>2500</v>
      </c>
      <c r="AG21" s="140">
        <f t="shared" si="11"/>
        <v>2500</v>
      </c>
      <c r="AH21" s="140">
        <f t="shared" si="11"/>
        <v>2500</v>
      </c>
      <c r="AI21" s="140">
        <f t="shared" si="11"/>
        <v>2500</v>
      </c>
      <c r="AJ21" s="140">
        <f t="shared" si="11"/>
        <v>2500</v>
      </c>
      <c r="AK21" s="140">
        <f t="shared" si="11"/>
        <v>2500</v>
      </c>
      <c r="AL21" s="140">
        <f t="shared" si="11"/>
        <v>2500</v>
      </c>
      <c r="AM21" s="140">
        <f t="shared" si="11"/>
        <v>2500</v>
      </c>
      <c r="AN21" s="140">
        <f t="shared" si="11"/>
        <v>2500</v>
      </c>
      <c r="AO21" s="140">
        <f t="shared" si="11"/>
        <v>2500</v>
      </c>
      <c r="AQ21" s="140">
        <f>SUM(F21:H21)</f>
        <v>7500</v>
      </c>
      <c r="AR21" s="140">
        <f>SUM(I21:K21)</f>
        <v>7500</v>
      </c>
      <c r="AS21" s="140">
        <f>SUM(L21:N21)</f>
        <v>7500</v>
      </c>
      <c r="AT21" s="140">
        <f>SUM(O21:Q21)</f>
        <v>7500</v>
      </c>
      <c r="AU21" s="140">
        <f>SUM(R21:T21)</f>
        <v>7500</v>
      </c>
      <c r="AV21" s="140">
        <f>SUM(U21:W21)</f>
        <v>7500</v>
      </c>
      <c r="AW21" s="140">
        <f>SUM(X21:Z21)</f>
        <v>7500</v>
      </c>
      <c r="AX21" s="140">
        <f>SUM(AA21:AC21)</f>
        <v>7500</v>
      </c>
      <c r="AY21" s="140">
        <f t="shared" si="0"/>
        <v>7500</v>
      </c>
      <c r="AZ21" s="140">
        <f t="shared" si="1"/>
        <v>7500</v>
      </c>
      <c r="BA21" s="140">
        <f t="shared" si="2"/>
        <v>7500</v>
      </c>
      <c r="BB21" s="140">
        <f>SUM(AM21:AO21)</f>
        <v>7500</v>
      </c>
      <c r="BC21" s="140"/>
      <c r="BD21" s="163">
        <f>SUM(AQ21:AT21)</f>
        <v>30000</v>
      </c>
      <c r="BE21" s="163">
        <f>SUM(AU21:AX21)</f>
        <v>30000</v>
      </c>
      <c r="BF21" s="163">
        <f>SUM(AY21:BB21)</f>
        <v>30000</v>
      </c>
    </row>
    <row r="22" spans="1:58">
      <c r="B22" s="149" t="s">
        <v>88</v>
      </c>
      <c r="C22" s="139"/>
      <c r="D22" s="153">
        <v>10000</v>
      </c>
      <c r="E22" s="151" t="s">
        <v>89</v>
      </c>
      <c r="F22" s="140">
        <f>$D22</f>
        <v>10000</v>
      </c>
      <c r="G22" s="140">
        <v>0</v>
      </c>
      <c r="H22" s="140">
        <v>0</v>
      </c>
      <c r="I22" s="140">
        <v>0</v>
      </c>
      <c r="J22" s="140">
        <v>0</v>
      </c>
      <c r="K22" s="140">
        <v>0</v>
      </c>
      <c r="L22" s="140">
        <v>0</v>
      </c>
      <c r="M22" s="140">
        <v>0</v>
      </c>
      <c r="N22" s="140">
        <v>0</v>
      </c>
      <c r="O22" s="140">
        <v>0</v>
      </c>
      <c r="P22" s="140">
        <v>0</v>
      </c>
      <c r="Q22" s="140">
        <v>0</v>
      </c>
      <c r="R22" s="140">
        <f>$D22</f>
        <v>10000</v>
      </c>
      <c r="S22" s="140">
        <v>0</v>
      </c>
      <c r="T22" s="140">
        <v>0</v>
      </c>
      <c r="U22" s="140">
        <v>0</v>
      </c>
      <c r="V22" s="140">
        <v>0</v>
      </c>
      <c r="W22" s="140">
        <v>0</v>
      </c>
      <c r="X22" s="140">
        <v>0</v>
      </c>
      <c r="Y22" s="140">
        <v>0</v>
      </c>
      <c r="Z22" s="140">
        <v>0</v>
      </c>
      <c r="AA22" s="140">
        <v>0</v>
      </c>
      <c r="AB22" s="140">
        <v>0</v>
      </c>
      <c r="AC22" s="140">
        <v>0</v>
      </c>
      <c r="AD22" s="140">
        <f>$D22</f>
        <v>10000</v>
      </c>
      <c r="AE22" s="140">
        <v>0</v>
      </c>
      <c r="AF22" s="140">
        <v>0</v>
      </c>
      <c r="AG22" s="140">
        <v>0</v>
      </c>
      <c r="AH22" s="140">
        <v>0</v>
      </c>
      <c r="AI22" s="140">
        <v>0</v>
      </c>
      <c r="AJ22" s="140">
        <v>0</v>
      </c>
      <c r="AK22" s="140">
        <v>0</v>
      </c>
      <c r="AL22" s="140">
        <v>0</v>
      </c>
      <c r="AM22" s="140">
        <v>0</v>
      </c>
      <c r="AN22" s="140">
        <v>0</v>
      </c>
      <c r="AO22" s="140">
        <v>0</v>
      </c>
      <c r="AQ22" s="140">
        <f>SUM(F22:H22)</f>
        <v>10000</v>
      </c>
      <c r="AR22" s="140">
        <f>SUM(I22:K22)</f>
        <v>0</v>
      </c>
      <c r="AS22" s="140">
        <f>SUM(L22:N22)</f>
        <v>0</v>
      </c>
      <c r="AT22" s="140">
        <f>SUM(O22:R22)</f>
        <v>10000</v>
      </c>
      <c r="AU22" s="140">
        <f>SUM(R22:T22)</f>
        <v>10000</v>
      </c>
      <c r="AV22" s="140">
        <f>SUM(U22:W22)</f>
        <v>0</v>
      </c>
      <c r="AW22" s="140">
        <f>SUM(X22:Z22)</f>
        <v>0</v>
      </c>
      <c r="AX22" s="140">
        <f>SUM(AA22:AC22)</f>
        <v>0</v>
      </c>
      <c r="AY22" s="140">
        <f t="shared" si="0"/>
        <v>10000</v>
      </c>
      <c r="AZ22" s="140">
        <f t="shared" si="1"/>
        <v>0</v>
      </c>
      <c r="BA22" s="140">
        <f t="shared" si="2"/>
        <v>0</v>
      </c>
      <c r="BB22" s="140">
        <f t="shared" si="3"/>
        <v>0</v>
      </c>
      <c r="BC22" s="140"/>
      <c r="BD22" s="163">
        <f>SUM(AQ22:AT22)</f>
        <v>20000</v>
      </c>
      <c r="BE22" s="163">
        <f>SUM(AU22:AX22)</f>
        <v>10000</v>
      </c>
      <c r="BF22" s="163">
        <f>SUM(AY22:BB22)</f>
        <v>10000</v>
      </c>
    </row>
    <row r="23" spans="1:58" ht="6" customHeight="1">
      <c r="B23" s="142"/>
      <c r="C23" s="139"/>
      <c r="D23" s="139"/>
      <c r="E23" s="139"/>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Q23" s="144"/>
      <c r="AR23" s="144"/>
      <c r="AS23" s="144"/>
      <c r="AT23" s="144"/>
      <c r="AU23" s="144"/>
      <c r="AV23" s="144"/>
      <c r="AW23" s="144"/>
      <c r="AX23" s="144"/>
      <c r="AY23" s="140"/>
      <c r="AZ23" s="140"/>
      <c r="BA23" s="140"/>
      <c r="BB23" s="140"/>
      <c r="BC23" s="140"/>
      <c r="BD23" s="163"/>
      <c r="BE23" s="163"/>
      <c r="BF23" s="163"/>
    </row>
    <row r="24" spans="1:58">
      <c r="B24" s="146" t="str">
        <f>"TOTAL "&amp;B20</f>
        <v>TOTAL DUES &amp; SUBSCRIPTIONS</v>
      </c>
      <c r="C24" s="147"/>
      <c r="D24" s="147"/>
      <c r="E24" s="147"/>
      <c r="F24" s="148">
        <f t="shared" ref="F24:AQ24" si="12">SUM(F21:F23)</f>
        <v>12500</v>
      </c>
      <c r="G24" s="148">
        <f t="shared" si="12"/>
        <v>2500</v>
      </c>
      <c r="H24" s="148">
        <f t="shared" si="12"/>
        <v>2500</v>
      </c>
      <c r="I24" s="148">
        <f t="shared" si="12"/>
        <v>2500</v>
      </c>
      <c r="J24" s="148">
        <f t="shared" si="12"/>
        <v>2500</v>
      </c>
      <c r="K24" s="148">
        <f t="shared" si="12"/>
        <v>2500</v>
      </c>
      <c r="L24" s="148">
        <f t="shared" si="12"/>
        <v>2500</v>
      </c>
      <c r="M24" s="148">
        <f t="shared" si="12"/>
        <v>2500</v>
      </c>
      <c r="N24" s="148">
        <f t="shared" si="12"/>
        <v>2500</v>
      </c>
      <c r="O24" s="148">
        <f t="shared" si="12"/>
        <v>2500</v>
      </c>
      <c r="P24" s="148">
        <f t="shared" si="12"/>
        <v>2500</v>
      </c>
      <c r="Q24" s="148">
        <f t="shared" si="12"/>
        <v>2500</v>
      </c>
      <c r="R24" s="148">
        <f t="shared" si="12"/>
        <v>12500</v>
      </c>
      <c r="S24" s="148">
        <f t="shared" si="12"/>
        <v>2500</v>
      </c>
      <c r="T24" s="148">
        <f t="shared" si="12"/>
        <v>2500</v>
      </c>
      <c r="U24" s="148">
        <f t="shared" si="12"/>
        <v>2500</v>
      </c>
      <c r="V24" s="148">
        <f t="shared" si="12"/>
        <v>2500</v>
      </c>
      <c r="W24" s="148">
        <f t="shared" si="12"/>
        <v>2500</v>
      </c>
      <c r="X24" s="148">
        <f t="shared" si="12"/>
        <v>2500</v>
      </c>
      <c r="Y24" s="148">
        <f t="shared" si="12"/>
        <v>2500</v>
      </c>
      <c r="Z24" s="148">
        <f t="shared" si="12"/>
        <v>2500</v>
      </c>
      <c r="AA24" s="148">
        <f t="shared" si="12"/>
        <v>2500</v>
      </c>
      <c r="AB24" s="148">
        <f t="shared" si="12"/>
        <v>2500</v>
      </c>
      <c r="AC24" s="148">
        <f t="shared" si="12"/>
        <v>2500</v>
      </c>
      <c r="AD24" s="148">
        <f>SUM(AD21:AD23)</f>
        <v>12500</v>
      </c>
      <c r="AE24" s="148">
        <f t="shared" ref="AE24:AO24" si="13">SUM(AE21:AE23)</f>
        <v>2500</v>
      </c>
      <c r="AF24" s="148">
        <f t="shared" si="13"/>
        <v>2500</v>
      </c>
      <c r="AG24" s="148">
        <f t="shared" si="13"/>
        <v>2500</v>
      </c>
      <c r="AH24" s="148">
        <f t="shared" si="13"/>
        <v>2500</v>
      </c>
      <c r="AI24" s="148">
        <f t="shared" si="13"/>
        <v>2500</v>
      </c>
      <c r="AJ24" s="148">
        <f t="shared" si="13"/>
        <v>2500</v>
      </c>
      <c r="AK24" s="148">
        <f t="shared" si="13"/>
        <v>2500</v>
      </c>
      <c r="AL24" s="148">
        <f t="shared" si="13"/>
        <v>2500</v>
      </c>
      <c r="AM24" s="148">
        <f t="shared" si="13"/>
        <v>2500</v>
      </c>
      <c r="AN24" s="148">
        <f t="shared" si="13"/>
        <v>2500</v>
      </c>
      <c r="AO24" s="148">
        <f t="shared" si="13"/>
        <v>2500</v>
      </c>
      <c r="AQ24" s="148">
        <f t="shared" si="12"/>
        <v>17500</v>
      </c>
      <c r="AR24" s="148">
        <f t="shared" ref="AR24:AX24" si="14">SUM(AR21:AR23)</f>
        <v>7500</v>
      </c>
      <c r="AS24" s="148">
        <f t="shared" si="14"/>
        <v>7500</v>
      </c>
      <c r="AT24" s="148">
        <f t="shared" si="14"/>
        <v>17500</v>
      </c>
      <c r="AU24" s="148">
        <f t="shared" si="14"/>
        <v>17500</v>
      </c>
      <c r="AV24" s="148">
        <f t="shared" si="14"/>
        <v>7500</v>
      </c>
      <c r="AW24" s="148">
        <f t="shared" si="14"/>
        <v>7500</v>
      </c>
      <c r="AX24" s="148">
        <f t="shared" si="14"/>
        <v>7500</v>
      </c>
      <c r="AY24" s="148">
        <f t="shared" si="0"/>
        <v>17500</v>
      </c>
      <c r="AZ24" s="148">
        <f t="shared" si="1"/>
        <v>7500</v>
      </c>
      <c r="BA24" s="148">
        <f>SUM(AJ24:AL24)</f>
        <v>7500</v>
      </c>
      <c r="BB24" s="148">
        <f>SUM(AM24:AO24)</f>
        <v>7500</v>
      </c>
      <c r="BC24" s="140"/>
      <c r="BD24" s="165">
        <f>SUM(AQ24:AT24)</f>
        <v>50000</v>
      </c>
      <c r="BE24" s="165">
        <f>SUM(AU24:AX24)</f>
        <v>40000</v>
      </c>
      <c r="BF24" s="165">
        <f>SUM(AY24:BB24)</f>
        <v>40000</v>
      </c>
    </row>
    <row r="25" spans="1:58">
      <c r="AY25" s="140"/>
      <c r="AZ25" s="140"/>
      <c r="BA25" s="140"/>
      <c r="BB25" s="140"/>
      <c r="BC25" s="140"/>
      <c r="BD25" s="167"/>
      <c r="BE25" s="167"/>
      <c r="BF25" s="167"/>
    </row>
    <row r="26" spans="1:58">
      <c r="B26" s="4" t="s">
        <v>65</v>
      </c>
      <c r="C26" s="139"/>
      <c r="D26" s="139"/>
      <c r="E26" s="139"/>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Q26" s="140"/>
      <c r="AR26" s="140"/>
      <c r="AS26" s="140"/>
      <c r="AT26" s="140"/>
      <c r="AU26" s="140"/>
      <c r="AV26" s="140"/>
      <c r="AW26" s="140"/>
      <c r="AX26" s="140"/>
      <c r="AY26" s="140"/>
      <c r="AZ26" s="140"/>
      <c r="BA26" s="140"/>
      <c r="BB26" s="140"/>
      <c r="BC26" s="140"/>
      <c r="BD26" s="167"/>
      <c r="BE26" s="167"/>
      <c r="BF26" s="167"/>
    </row>
    <row r="27" spans="1:58">
      <c r="B27" s="149" t="s">
        <v>66</v>
      </c>
      <c r="C27" s="139"/>
      <c r="D27" s="152">
        <v>3000</v>
      </c>
      <c r="E27" s="151" t="s">
        <v>67</v>
      </c>
      <c r="F27" s="140">
        <f>$D27*(F6-E6)</f>
        <v>9000</v>
      </c>
      <c r="G27" s="140">
        <f t="shared" ref="G27:AO27" si="15">$D27*(G6-F6)</f>
        <v>0</v>
      </c>
      <c r="H27" s="140">
        <f t="shared" si="15"/>
        <v>3000</v>
      </c>
      <c r="I27" s="140">
        <f t="shared" si="15"/>
        <v>0</v>
      </c>
      <c r="J27" s="140">
        <f t="shared" si="15"/>
        <v>0</v>
      </c>
      <c r="K27" s="140">
        <f t="shared" si="15"/>
        <v>0</v>
      </c>
      <c r="L27" s="140">
        <f t="shared" si="15"/>
        <v>0</v>
      </c>
      <c r="M27" s="140">
        <f t="shared" si="15"/>
        <v>3000</v>
      </c>
      <c r="N27" s="140">
        <f t="shared" si="15"/>
        <v>0</v>
      </c>
      <c r="O27" s="140">
        <f t="shared" si="15"/>
        <v>6000</v>
      </c>
      <c r="P27" s="140">
        <f t="shared" si="15"/>
        <v>0</v>
      </c>
      <c r="Q27" s="140">
        <f t="shared" si="15"/>
        <v>0</v>
      </c>
      <c r="R27" s="140">
        <f t="shared" si="15"/>
        <v>3000</v>
      </c>
      <c r="S27" s="140">
        <f t="shared" si="15"/>
        <v>0</v>
      </c>
      <c r="T27" s="140">
        <f t="shared" si="15"/>
        <v>0</v>
      </c>
      <c r="U27" s="140">
        <f t="shared" si="15"/>
        <v>0</v>
      </c>
      <c r="V27" s="140">
        <f t="shared" si="15"/>
        <v>0</v>
      </c>
      <c r="W27" s="140">
        <f t="shared" si="15"/>
        <v>3000</v>
      </c>
      <c r="X27" s="140">
        <f t="shared" si="15"/>
        <v>0</v>
      </c>
      <c r="Y27" s="140">
        <f t="shared" si="15"/>
        <v>0</v>
      </c>
      <c r="Z27" s="140">
        <f t="shared" si="15"/>
        <v>0</v>
      </c>
      <c r="AA27" s="140">
        <f t="shared" si="15"/>
        <v>0</v>
      </c>
      <c r="AB27" s="140">
        <f t="shared" si="15"/>
        <v>0</v>
      </c>
      <c r="AC27" s="140">
        <f t="shared" si="15"/>
        <v>0</v>
      </c>
      <c r="AD27" s="140">
        <f t="shared" si="15"/>
        <v>0</v>
      </c>
      <c r="AE27" s="140">
        <f t="shared" si="15"/>
        <v>0</v>
      </c>
      <c r="AF27" s="140">
        <f t="shared" si="15"/>
        <v>3000</v>
      </c>
      <c r="AG27" s="140">
        <f t="shared" si="15"/>
        <v>3000</v>
      </c>
      <c r="AH27" s="140">
        <f t="shared" si="15"/>
        <v>0</v>
      </c>
      <c r="AI27" s="140">
        <f t="shared" si="15"/>
        <v>0</v>
      </c>
      <c r="AJ27" s="140">
        <f t="shared" si="15"/>
        <v>0</v>
      </c>
      <c r="AK27" s="140">
        <f t="shared" si="15"/>
        <v>0</v>
      </c>
      <c r="AL27" s="140">
        <f t="shared" si="15"/>
        <v>0</v>
      </c>
      <c r="AM27" s="140">
        <f t="shared" si="15"/>
        <v>3000</v>
      </c>
      <c r="AN27" s="140">
        <f t="shared" si="15"/>
        <v>0</v>
      </c>
      <c r="AO27" s="140">
        <f t="shared" si="15"/>
        <v>0</v>
      </c>
      <c r="AQ27" s="140">
        <f>SUM(F27:H27)</f>
        <v>12000</v>
      </c>
      <c r="AR27" s="140">
        <f>SUM(I27:K27)</f>
        <v>0</v>
      </c>
      <c r="AS27" s="140">
        <f>SUM(L27:N27)</f>
        <v>3000</v>
      </c>
      <c r="AT27" s="140">
        <f>SUM(O27:Q27)</f>
        <v>6000</v>
      </c>
      <c r="AU27" s="140">
        <f>SUM(R27:T27)</f>
        <v>3000</v>
      </c>
      <c r="AV27" s="140">
        <f>SUM(U27:W27)</f>
        <v>3000</v>
      </c>
      <c r="AW27" s="140">
        <f>SUM(X27:Z27)</f>
        <v>0</v>
      </c>
      <c r="AX27" s="140">
        <f>SUM(AA27:AC27)</f>
        <v>0</v>
      </c>
      <c r="AY27" s="140">
        <f t="shared" si="0"/>
        <v>3000</v>
      </c>
      <c r="AZ27" s="140">
        <f t="shared" si="1"/>
        <v>3000</v>
      </c>
      <c r="BA27" s="140">
        <f>SUM(AJ27:AL27)</f>
        <v>0</v>
      </c>
      <c r="BB27" s="140">
        <f>SUM(AM27:AO27)</f>
        <v>3000</v>
      </c>
      <c r="BC27" s="140"/>
      <c r="BD27" s="163">
        <f>SUM(AQ27:AT27)</f>
        <v>21000</v>
      </c>
      <c r="BE27" s="163">
        <f>SUM(AU27:AX27)</f>
        <v>6000</v>
      </c>
      <c r="BF27" s="163">
        <f>SUM(AY27:BB27)</f>
        <v>9000</v>
      </c>
    </row>
    <row r="28" spans="1:58">
      <c r="B28" s="149" t="s">
        <v>68</v>
      </c>
      <c r="C28" s="139"/>
      <c r="D28" s="153">
        <v>100</v>
      </c>
      <c r="E28" s="151" t="s">
        <v>64</v>
      </c>
      <c r="F28" s="140">
        <f>$D28*F$6</f>
        <v>300</v>
      </c>
      <c r="G28" s="140">
        <f t="shared" ref="G28:AO28" si="16">$D28*G$6</f>
        <v>300</v>
      </c>
      <c r="H28" s="140">
        <f t="shared" si="16"/>
        <v>400</v>
      </c>
      <c r="I28" s="140">
        <f t="shared" si="16"/>
        <v>400</v>
      </c>
      <c r="J28" s="140">
        <f t="shared" si="16"/>
        <v>400</v>
      </c>
      <c r="K28" s="140">
        <f t="shared" si="16"/>
        <v>400</v>
      </c>
      <c r="L28" s="140">
        <f t="shared" si="16"/>
        <v>400</v>
      </c>
      <c r="M28" s="140">
        <f t="shared" si="16"/>
        <v>500</v>
      </c>
      <c r="N28" s="140">
        <f t="shared" si="16"/>
        <v>500</v>
      </c>
      <c r="O28" s="140">
        <f t="shared" si="16"/>
        <v>700</v>
      </c>
      <c r="P28" s="140">
        <f t="shared" si="16"/>
        <v>700</v>
      </c>
      <c r="Q28" s="140">
        <f t="shared" si="16"/>
        <v>700</v>
      </c>
      <c r="R28" s="140">
        <f t="shared" si="16"/>
        <v>800</v>
      </c>
      <c r="S28" s="140">
        <f t="shared" si="16"/>
        <v>800</v>
      </c>
      <c r="T28" s="140">
        <f t="shared" si="16"/>
        <v>800</v>
      </c>
      <c r="U28" s="140">
        <f t="shared" si="16"/>
        <v>800</v>
      </c>
      <c r="V28" s="140">
        <f t="shared" si="16"/>
        <v>800</v>
      </c>
      <c r="W28" s="140">
        <f t="shared" si="16"/>
        <v>900</v>
      </c>
      <c r="X28" s="140">
        <f t="shared" si="16"/>
        <v>900</v>
      </c>
      <c r="Y28" s="140">
        <f t="shared" si="16"/>
        <v>900</v>
      </c>
      <c r="Z28" s="140">
        <f t="shared" si="16"/>
        <v>900</v>
      </c>
      <c r="AA28" s="140">
        <f t="shared" si="16"/>
        <v>900</v>
      </c>
      <c r="AB28" s="140">
        <f t="shared" si="16"/>
        <v>900</v>
      </c>
      <c r="AC28" s="140">
        <f t="shared" si="16"/>
        <v>900</v>
      </c>
      <c r="AD28" s="140">
        <f>$D28*AD$6</f>
        <v>900</v>
      </c>
      <c r="AE28" s="140">
        <f t="shared" si="16"/>
        <v>900</v>
      </c>
      <c r="AF28" s="140">
        <f t="shared" si="16"/>
        <v>1000</v>
      </c>
      <c r="AG28" s="140">
        <f t="shared" si="16"/>
        <v>1100</v>
      </c>
      <c r="AH28" s="140">
        <f t="shared" si="16"/>
        <v>1100</v>
      </c>
      <c r="AI28" s="140">
        <f t="shared" si="16"/>
        <v>1100</v>
      </c>
      <c r="AJ28" s="140">
        <f t="shared" si="16"/>
        <v>1100</v>
      </c>
      <c r="AK28" s="140">
        <f t="shared" si="16"/>
        <v>1100</v>
      </c>
      <c r="AL28" s="140">
        <f t="shared" si="16"/>
        <v>1100</v>
      </c>
      <c r="AM28" s="140">
        <f t="shared" si="16"/>
        <v>1200</v>
      </c>
      <c r="AN28" s="140">
        <f t="shared" si="16"/>
        <v>1200</v>
      </c>
      <c r="AO28" s="140">
        <f t="shared" si="16"/>
        <v>1200</v>
      </c>
      <c r="AQ28" s="140">
        <f>SUM(F28:H28)</f>
        <v>1000</v>
      </c>
      <c r="AR28" s="140">
        <f>SUM(I28:K28)</f>
        <v>1200</v>
      </c>
      <c r="AS28" s="140">
        <f>SUM(L28:N28)</f>
        <v>1400</v>
      </c>
      <c r="AT28" s="140">
        <f>SUM(O28:Q28)</f>
        <v>2100</v>
      </c>
      <c r="AU28" s="140">
        <f>SUM(R28:T28)</f>
        <v>2400</v>
      </c>
      <c r="AV28" s="140">
        <f>SUM(U28:W28)</f>
        <v>2500</v>
      </c>
      <c r="AW28" s="140">
        <f>SUM(X28:Z28)</f>
        <v>2700</v>
      </c>
      <c r="AX28" s="140">
        <f>SUM(AA28:AC28)</f>
        <v>2700</v>
      </c>
      <c r="AY28" s="140">
        <f t="shared" si="0"/>
        <v>2800</v>
      </c>
      <c r="AZ28" s="140">
        <f t="shared" si="1"/>
        <v>3300</v>
      </c>
      <c r="BA28" s="140">
        <f t="shared" si="2"/>
        <v>3300</v>
      </c>
      <c r="BB28" s="140">
        <f t="shared" si="3"/>
        <v>3600</v>
      </c>
      <c r="BC28" s="140"/>
      <c r="BD28" s="163">
        <f>SUM(AQ28:AT28)</f>
        <v>5700</v>
      </c>
      <c r="BE28" s="163">
        <f>SUM(AU28:AX28)</f>
        <v>10300</v>
      </c>
      <c r="BF28" s="163">
        <f>SUM(AY28:BB28)</f>
        <v>13000</v>
      </c>
    </row>
    <row r="29" spans="1:58">
      <c r="B29" s="149" t="s">
        <v>61</v>
      </c>
      <c r="C29" s="139"/>
      <c r="D29" s="139"/>
      <c r="E29" s="139"/>
      <c r="F29" s="144">
        <v>0</v>
      </c>
      <c r="G29" s="144">
        <v>0</v>
      </c>
      <c r="H29" s="144">
        <v>0</v>
      </c>
      <c r="I29" s="144">
        <v>0</v>
      </c>
      <c r="J29" s="144">
        <v>0</v>
      </c>
      <c r="K29" s="144">
        <v>0</v>
      </c>
      <c r="L29" s="144">
        <v>0</v>
      </c>
      <c r="M29" s="144">
        <v>0</v>
      </c>
      <c r="N29" s="144">
        <v>0</v>
      </c>
      <c r="O29" s="144">
        <v>0</v>
      </c>
      <c r="P29" s="144">
        <v>0</v>
      </c>
      <c r="Q29" s="144">
        <v>0</v>
      </c>
      <c r="R29" s="144">
        <v>0</v>
      </c>
      <c r="S29" s="144">
        <v>0</v>
      </c>
      <c r="T29" s="144">
        <v>0</v>
      </c>
      <c r="U29" s="144">
        <v>0</v>
      </c>
      <c r="V29" s="144">
        <v>0</v>
      </c>
      <c r="W29" s="144">
        <v>0</v>
      </c>
      <c r="X29" s="144">
        <v>0</v>
      </c>
      <c r="Y29" s="144">
        <v>0</v>
      </c>
      <c r="Z29" s="144">
        <v>0</v>
      </c>
      <c r="AA29" s="144">
        <v>0</v>
      </c>
      <c r="AB29" s="144">
        <v>0</v>
      </c>
      <c r="AC29" s="144">
        <v>0</v>
      </c>
      <c r="AD29" s="144">
        <v>0</v>
      </c>
      <c r="AE29" s="144">
        <v>0</v>
      </c>
      <c r="AF29" s="144">
        <v>0</v>
      </c>
      <c r="AG29" s="144">
        <v>0</v>
      </c>
      <c r="AH29" s="144">
        <v>0</v>
      </c>
      <c r="AI29" s="144">
        <v>0</v>
      </c>
      <c r="AJ29" s="144">
        <v>0</v>
      </c>
      <c r="AK29" s="144">
        <v>0</v>
      </c>
      <c r="AL29" s="144">
        <v>0</v>
      </c>
      <c r="AM29" s="144">
        <v>0</v>
      </c>
      <c r="AN29" s="144">
        <v>0</v>
      </c>
      <c r="AO29" s="144">
        <v>0</v>
      </c>
      <c r="AQ29" s="140">
        <f>SUM(F29:H29)</f>
        <v>0</v>
      </c>
      <c r="AR29" s="140">
        <f>SUM(I29:K29)</f>
        <v>0</v>
      </c>
      <c r="AS29" s="140">
        <f>SUM(L29:N29)</f>
        <v>0</v>
      </c>
      <c r="AT29" s="140">
        <f>SUM(O29:Q29)</f>
        <v>0</v>
      </c>
      <c r="AU29" s="140">
        <f>SUM(R29:T29)</f>
        <v>0</v>
      </c>
      <c r="AV29" s="140">
        <f>SUM(U29:W29)</f>
        <v>0</v>
      </c>
      <c r="AW29" s="140">
        <f>SUM(X29:Z29)</f>
        <v>0</v>
      </c>
      <c r="AX29" s="140">
        <f>SUM(AA29:AC29)</f>
        <v>0</v>
      </c>
      <c r="AY29" s="140">
        <f t="shared" si="0"/>
        <v>0</v>
      </c>
      <c r="AZ29" s="140">
        <f t="shared" si="1"/>
        <v>0</v>
      </c>
      <c r="BA29" s="140">
        <f>SUM(AJ29:AL29)</f>
        <v>0</v>
      </c>
      <c r="BB29" s="140">
        <f>SUM(AM29:AO29)</f>
        <v>0</v>
      </c>
      <c r="BC29" s="140"/>
      <c r="BD29" s="163">
        <f>SUM(AQ29:AT29)</f>
        <v>0</v>
      </c>
      <c r="BE29" s="163">
        <f>SUM(AU29:AX29)</f>
        <v>0</v>
      </c>
      <c r="BF29" s="163">
        <f>SUM(AY29:BB29)</f>
        <v>0</v>
      </c>
    </row>
    <row r="30" spans="1:58" ht="6" customHeight="1">
      <c r="B30" s="142"/>
      <c r="C30" s="139"/>
      <c r="D30" s="139"/>
      <c r="E30" s="139"/>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Q30" s="144"/>
      <c r="AR30" s="144"/>
      <c r="AS30" s="144"/>
      <c r="AT30" s="144"/>
      <c r="AU30" s="144"/>
      <c r="AV30" s="144"/>
      <c r="AW30" s="144"/>
      <c r="AX30" s="144"/>
      <c r="AY30" s="140"/>
      <c r="AZ30" s="140"/>
      <c r="BA30" s="140"/>
      <c r="BB30" s="140"/>
      <c r="BC30" s="140"/>
      <c r="BD30" s="163"/>
      <c r="BE30" s="163"/>
      <c r="BF30" s="163"/>
    </row>
    <row r="31" spans="1:58">
      <c r="B31" s="146" t="str">
        <f>"TOTAL "&amp;B26</f>
        <v>TOTAL EQUIPMENT &amp; TELECOM</v>
      </c>
      <c r="C31" s="147"/>
      <c r="D31" s="147"/>
      <c r="E31" s="147"/>
      <c r="F31" s="148">
        <f t="shared" ref="F31:AQ31" si="17">SUM(F27:F30)</f>
        <v>9300</v>
      </c>
      <c r="G31" s="148">
        <f t="shared" si="17"/>
        <v>300</v>
      </c>
      <c r="H31" s="148">
        <f t="shared" si="17"/>
        <v>3400</v>
      </c>
      <c r="I31" s="148">
        <f t="shared" si="17"/>
        <v>400</v>
      </c>
      <c r="J31" s="148">
        <f t="shared" si="17"/>
        <v>400</v>
      </c>
      <c r="K31" s="148">
        <f t="shared" si="17"/>
        <v>400</v>
      </c>
      <c r="L31" s="148">
        <f t="shared" si="17"/>
        <v>400</v>
      </c>
      <c r="M31" s="148">
        <f t="shared" si="17"/>
        <v>3500</v>
      </c>
      <c r="N31" s="148">
        <f t="shared" si="17"/>
        <v>500</v>
      </c>
      <c r="O31" s="148">
        <f t="shared" si="17"/>
        <v>6700</v>
      </c>
      <c r="P31" s="148">
        <f t="shared" si="17"/>
        <v>700</v>
      </c>
      <c r="Q31" s="148">
        <f t="shared" si="17"/>
        <v>700</v>
      </c>
      <c r="R31" s="148">
        <f t="shared" si="17"/>
        <v>3800</v>
      </c>
      <c r="S31" s="148">
        <f t="shared" si="17"/>
        <v>800</v>
      </c>
      <c r="T31" s="148">
        <f t="shared" si="17"/>
        <v>800</v>
      </c>
      <c r="U31" s="148">
        <f t="shared" si="17"/>
        <v>800</v>
      </c>
      <c r="V31" s="148">
        <f t="shared" si="17"/>
        <v>800</v>
      </c>
      <c r="W31" s="148">
        <f t="shared" si="17"/>
        <v>3900</v>
      </c>
      <c r="X31" s="148">
        <f t="shared" si="17"/>
        <v>900</v>
      </c>
      <c r="Y31" s="148">
        <f t="shared" si="17"/>
        <v>900</v>
      </c>
      <c r="Z31" s="148">
        <f t="shared" si="17"/>
        <v>900</v>
      </c>
      <c r="AA31" s="148">
        <f t="shared" si="17"/>
        <v>900</v>
      </c>
      <c r="AB31" s="148">
        <f t="shared" si="17"/>
        <v>900</v>
      </c>
      <c r="AC31" s="148">
        <f t="shared" si="17"/>
        <v>900</v>
      </c>
      <c r="AD31" s="148">
        <f>SUM(AD27:AD30)</f>
        <v>900</v>
      </c>
      <c r="AE31" s="148">
        <f t="shared" ref="AE31:AO31" si="18">SUM(AE27:AE30)</f>
        <v>900</v>
      </c>
      <c r="AF31" s="148">
        <f t="shared" si="18"/>
        <v>4000</v>
      </c>
      <c r="AG31" s="148">
        <f t="shared" si="18"/>
        <v>4100</v>
      </c>
      <c r="AH31" s="148">
        <f t="shared" si="18"/>
        <v>1100</v>
      </c>
      <c r="AI31" s="148">
        <f t="shared" si="18"/>
        <v>1100</v>
      </c>
      <c r="AJ31" s="148">
        <f t="shared" si="18"/>
        <v>1100</v>
      </c>
      <c r="AK31" s="148">
        <f t="shared" si="18"/>
        <v>1100</v>
      </c>
      <c r="AL31" s="148">
        <f t="shared" si="18"/>
        <v>1100</v>
      </c>
      <c r="AM31" s="148">
        <f t="shared" si="18"/>
        <v>4200</v>
      </c>
      <c r="AN31" s="148">
        <f t="shared" si="18"/>
        <v>1200</v>
      </c>
      <c r="AO31" s="148">
        <f t="shared" si="18"/>
        <v>1200</v>
      </c>
      <c r="AQ31" s="148">
        <f t="shared" si="17"/>
        <v>13000</v>
      </c>
      <c r="AR31" s="148">
        <f t="shared" ref="AR31:AX31" si="19">SUM(AR27:AR30)</f>
        <v>1200</v>
      </c>
      <c r="AS31" s="148">
        <f t="shared" si="19"/>
        <v>4400</v>
      </c>
      <c r="AT31" s="148">
        <f t="shared" si="19"/>
        <v>8100</v>
      </c>
      <c r="AU31" s="148">
        <f t="shared" si="19"/>
        <v>5400</v>
      </c>
      <c r="AV31" s="148">
        <f t="shared" si="19"/>
        <v>5500</v>
      </c>
      <c r="AW31" s="148">
        <f t="shared" si="19"/>
        <v>2700</v>
      </c>
      <c r="AX31" s="148">
        <f t="shared" si="19"/>
        <v>2700</v>
      </c>
      <c r="AY31" s="148">
        <f t="shared" si="0"/>
        <v>5800</v>
      </c>
      <c r="AZ31" s="148">
        <f t="shared" si="1"/>
        <v>6300</v>
      </c>
      <c r="BA31" s="148">
        <f t="shared" si="2"/>
        <v>3300</v>
      </c>
      <c r="BB31" s="148">
        <f>SUM(AM31:AO31)</f>
        <v>6600</v>
      </c>
      <c r="BC31" s="140"/>
      <c r="BD31" s="165">
        <f>SUM(AQ31:AT31)</f>
        <v>26700</v>
      </c>
      <c r="BE31" s="165">
        <f>SUM(AU31:AX31)</f>
        <v>16300</v>
      </c>
      <c r="BF31" s="165">
        <f>SUM(AY31:BB31)</f>
        <v>22000</v>
      </c>
    </row>
    <row r="32" spans="1:58" s="82" customFormat="1" ht="12" customHeight="1">
      <c r="A32" s="32"/>
      <c r="B32" s="135"/>
      <c r="C32" s="135"/>
      <c r="D32" s="135"/>
      <c r="E32" s="86"/>
      <c r="F32" s="87"/>
      <c r="G32" s="86"/>
      <c r="H32" s="86"/>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1"/>
      <c r="AQ32" s="85"/>
      <c r="AR32" s="85"/>
      <c r="AS32" s="85"/>
      <c r="AT32" s="85"/>
      <c r="AU32" s="85"/>
      <c r="AV32" s="85"/>
      <c r="AW32" s="85"/>
      <c r="AX32" s="85"/>
      <c r="AY32" s="140"/>
      <c r="AZ32" s="140"/>
      <c r="BA32" s="140"/>
      <c r="BB32" s="140"/>
      <c r="BC32" s="140"/>
      <c r="BD32" s="167"/>
      <c r="BE32" s="167"/>
      <c r="BF32" s="167"/>
    </row>
    <row r="33" spans="2:58">
      <c r="B33" s="4" t="s">
        <v>69</v>
      </c>
      <c r="C33" s="139"/>
      <c r="D33" s="139"/>
      <c r="E33" s="139"/>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Q33" s="140"/>
      <c r="AR33" s="140"/>
      <c r="AS33" s="140"/>
      <c r="AT33" s="140"/>
      <c r="AU33" s="140"/>
      <c r="AV33" s="140"/>
      <c r="AW33" s="140"/>
      <c r="AX33" s="140"/>
      <c r="AY33" s="140"/>
      <c r="AZ33" s="140"/>
      <c r="BA33" s="140"/>
      <c r="BB33" s="140"/>
      <c r="BC33" s="140"/>
      <c r="BD33" s="167"/>
      <c r="BE33" s="167"/>
      <c r="BF33" s="167"/>
    </row>
    <row r="34" spans="2:58">
      <c r="B34" s="149" t="s">
        <v>70</v>
      </c>
      <c r="C34" s="139"/>
      <c r="D34" s="150">
        <v>100</v>
      </c>
      <c r="E34" s="151" t="s">
        <v>64</v>
      </c>
      <c r="F34" s="140">
        <f>$D34*F$6</f>
        <v>300</v>
      </c>
      <c r="G34" s="140">
        <f t="shared" ref="G34:AO34" si="20">$D34*G$6</f>
        <v>300</v>
      </c>
      <c r="H34" s="140">
        <f t="shared" si="20"/>
        <v>400</v>
      </c>
      <c r="I34" s="140">
        <f t="shared" si="20"/>
        <v>400</v>
      </c>
      <c r="J34" s="140">
        <f t="shared" si="20"/>
        <v>400</v>
      </c>
      <c r="K34" s="140">
        <f t="shared" si="20"/>
        <v>400</v>
      </c>
      <c r="L34" s="140">
        <f t="shared" si="20"/>
        <v>400</v>
      </c>
      <c r="M34" s="140">
        <f t="shared" si="20"/>
        <v>500</v>
      </c>
      <c r="N34" s="140">
        <f t="shared" si="20"/>
        <v>500</v>
      </c>
      <c r="O34" s="140">
        <f t="shared" si="20"/>
        <v>700</v>
      </c>
      <c r="P34" s="140">
        <f t="shared" si="20"/>
        <v>700</v>
      </c>
      <c r="Q34" s="140">
        <f t="shared" si="20"/>
        <v>700</v>
      </c>
      <c r="R34" s="140">
        <f t="shared" si="20"/>
        <v>800</v>
      </c>
      <c r="S34" s="140">
        <f t="shared" si="20"/>
        <v>800</v>
      </c>
      <c r="T34" s="140">
        <f t="shared" si="20"/>
        <v>800</v>
      </c>
      <c r="U34" s="140">
        <f t="shared" si="20"/>
        <v>800</v>
      </c>
      <c r="V34" s="140">
        <f t="shared" si="20"/>
        <v>800</v>
      </c>
      <c r="W34" s="140">
        <f t="shared" si="20"/>
        <v>900</v>
      </c>
      <c r="X34" s="140">
        <f t="shared" si="20"/>
        <v>900</v>
      </c>
      <c r="Y34" s="140">
        <f t="shared" si="20"/>
        <v>900</v>
      </c>
      <c r="Z34" s="140">
        <f t="shared" si="20"/>
        <v>900</v>
      </c>
      <c r="AA34" s="140">
        <f t="shared" si="20"/>
        <v>900</v>
      </c>
      <c r="AB34" s="140">
        <f t="shared" si="20"/>
        <v>900</v>
      </c>
      <c r="AC34" s="140">
        <f t="shared" si="20"/>
        <v>900</v>
      </c>
      <c r="AD34" s="140">
        <f>$D34*AD$6</f>
        <v>900</v>
      </c>
      <c r="AE34" s="140">
        <f t="shared" si="20"/>
        <v>900</v>
      </c>
      <c r="AF34" s="140">
        <f t="shared" si="20"/>
        <v>1000</v>
      </c>
      <c r="AG34" s="140">
        <f t="shared" si="20"/>
        <v>1100</v>
      </c>
      <c r="AH34" s="140">
        <f t="shared" si="20"/>
        <v>1100</v>
      </c>
      <c r="AI34" s="140">
        <f t="shared" si="20"/>
        <v>1100</v>
      </c>
      <c r="AJ34" s="140">
        <f t="shared" si="20"/>
        <v>1100</v>
      </c>
      <c r="AK34" s="140">
        <f t="shared" si="20"/>
        <v>1100</v>
      </c>
      <c r="AL34" s="140">
        <f t="shared" si="20"/>
        <v>1100</v>
      </c>
      <c r="AM34" s="140">
        <f t="shared" si="20"/>
        <v>1200</v>
      </c>
      <c r="AN34" s="140">
        <f t="shared" si="20"/>
        <v>1200</v>
      </c>
      <c r="AO34" s="140">
        <f t="shared" si="20"/>
        <v>1200</v>
      </c>
      <c r="AQ34" s="140">
        <f>SUM(F34:H34)</f>
        <v>1000</v>
      </c>
      <c r="AR34" s="140">
        <f>SUM(I34:K34)</f>
        <v>1200</v>
      </c>
      <c r="AS34" s="140">
        <f>SUM(L34:N34)</f>
        <v>1400</v>
      </c>
      <c r="AT34" s="140">
        <f>SUM(O34:Q34)</f>
        <v>2100</v>
      </c>
      <c r="AU34" s="140">
        <f>SUM(R34:T34)</f>
        <v>2400</v>
      </c>
      <c r="AV34" s="140">
        <f>SUM(U34:W34)</f>
        <v>2500</v>
      </c>
      <c r="AW34" s="140">
        <f>SUM(X34:Z34)</f>
        <v>2700</v>
      </c>
      <c r="AX34" s="140">
        <f>SUM(AA34:AC34)</f>
        <v>2700</v>
      </c>
      <c r="AY34" s="140">
        <f t="shared" si="0"/>
        <v>2800</v>
      </c>
      <c r="AZ34" s="140">
        <f t="shared" si="1"/>
        <v>3300</v>
      </c>
      <c r="BA34" s="140">
        <f t="shared" si="2"/>
        <v>3300</v>
      </c>
      <c r="BB34" s="140">
        <f>SUM(AM34:AO34)</f>
        <v>3600</v>
      </c>
      <c r="BC34" s="140"/>
      <c r="BD34" s="163">
        <f>SUM(AQ34:AT34)</f>
        <v>5700</v>
      </c>
      <c r="BE34" s="163">
        <f>SUM(AU34:AX34)</f>
        <v>10300</v>
      </c>
      <c r="BF34" s="163">
        <f>SUM(AY34:BB34)</f>
        <v>13000</v>
      </c>
    </row>
    <row r="35" spans="2:58">
      <c r="B35" s="149" t="s">
        <v>61</v>
      </c>
      <c r="C35" s="139"/>
      <c r="D35" s="139"/>
      <c r="E35" s="139"/>
      <c r="F35" s="144">
        <v>0</v>
      </c>
      <c r="G35" s="144">
        <v>0</v>
      </c>
      <c r="H35" s="144">
        <v>0</v>
      </c>
      <c r="I35" s="144">
        <v>0</v>
      </c>
      <c r="J35" s="144">
        <v>0</v>
      </c>
      <c r="K35" s="144">
        <v>0</v>
      </c>
      <c r="L35" s="144">
        <v>0</v>
      </c>
      <c r="M35" s="144">
        <v>0</v>
      </c>
      <c r="N35" s="144">
        <v>0</v>
      </c>
      <c r="O35" s="144">
        <v>0</v>
      </c>
      <c r="P35" s="144">
        <v>0</v>
      </c>
      <c r="Q35" s="144">
        <v>0</v>
      </c>
      <c r="R35" s="144">
        <v>0</v>
      </c>
      <c r="S35" s="144">
        <v>0</v>
      </c>
      <c r="T35" s="144">
        <v>0</v>
      </c>
      <c r="U35" s="144">
        <v>0</v>
      </c>
      <c r="V35" s="144">
        <v>0</v>
      </c>
      <c r="W35" s="144">
        <v>0</v>
      </c>
      <c r="X35" s="144">
        <v>0</v>
      </c>
      <c r="Y35" s="144">
        <v>0</v>
      </c>
      <c r="Z35" s="144">
        <v>0</v>
      </c>
      <c r="AA35" s="144">
        <v>0</v>
      </c>
      <c r="AB35" s="144">
        <v>0</v>
      </c>
      <c r="AC35" s="144">
        <v>0</v>
      </c>
      <c r="AD35" s="144">
        <v>0</v>
      </c>
      <c r="AE35" s="144">
        <v>0</v>
      </c>
      <c r="AF35" s="144">
        <v>0</v>
      </c>
      <c r="AG35" s="144">
        <v>0</v>
      </c>
      <c r="AH35" s="144">
        <v>0</v>
      </c>
      <c r="AI35" s="144">
        <v>0</v>
      </c>
      <c r="AJ35" s="144">
        <v>0</v>
      </c>
      <c r="AK35" s="144">
        <v>0</v>
      </c>
      <c r="AL35" s="144">
        <v>0</v>
      </c>
      <c r="AM35" s="144">
        <v>0</v>
      </c>
      <c r="AN35" s="144">
        <v>0</v>
      </c>
      <c r="AO35" s="144">
        <v>0</v>
      </c>
      <c r="AQ35" s="140">
        <f>SUM(F35:H35)</f>
        <v>0</v>
      </c>
      <c r="AR35" s="140">
        <f>SUM(I35:K35)</f>
        <v>0</v>
      </c>
      <c r="AS35" s="140">
        <f>SUM(L35:N35)</f>
        <v>0</v>
      </c>
      <c r="AT35" s="140">
        <f>SUM(O35:Q35)</f>
        <v>0</v>
      </c>
      <c r="AU35" s="140">
        <f>SUM(R35:T35)</f>
        <v>0</v>
      </c>
      <c r="AV35" s="140">
        <f>SUM(U35:W35)</f>
        <v>0</v>
      </c>
      <c r="AW35" s="140">
        <f>SUM(X35:Z35)</f>
        <v>0</v>
      </c>
      <c r="AX35" s="140">
        <f>SUM(AA35:AC35)</f>
        <v>0</v>
      </c>
      <c r="AY35" s="140">
        <f t="shared" si="0"/>
        <v>0</v>
      </c>
      <c r="AZ35" s="140">
        <f t="shared" si="1"/>
        <v>0</v>
      </c>
      <c r="BA35" s="140">
        <f>SUM(AJ35:AL35)</f>
        <v>0</v>
      </c>
      <c r="BB35" s="140">
        <f>SUM(AM35:AO35)</f>
        <v>0</v>
      </c>
      <c r="BC35" s="140"/>
      <c r="BD35" s="163">
        <f>SUM(AQ35:AT35)</f>
        <v>0</v>
      </c>
      <c r="BE35" s="163">
        <f>SUM(AU35:AX35)</f>
        <v>0</v>
      </c>
      <c r="BF35" s="163">
        <f>SUM(AY35:BB35)</f>
        <v>0</v>
      </c>
    </row>
    <row r="36" spans="2:58" ht="6" customHeight="1">
      <c r="B36" s="142"/>
      <c r="C36" s="139"/>
      <c r="D36" s="139"/>
      <c r="E36" s="139"/>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Q36" s="144"/>
      <c r="AR36" s="144"/>
      <c r="AS36" s="144"/>
      <c r="AT36" s="144"/>
      <c r="AU36" s="144"/>
      <c r="AV36" s="144"/>
      <c r="AW36" s="144"/>
      <c r="AX36" s="144"/>
      <c r="AY36" s="140"/>
      <c r="AZ36" s="140"/>
      <c r="BA36" s="140"/>
      <c r="BB36" s="140"/>
      <c r="BC36" s="140"/>
      <c r="BD36" s="163"/>
      <c r="BE36" s="163"/>
      <c r="BF36" s="163"/>
    </row>
    <row r="37" spans="2:58">
      <c r="B37" s="146" t="str">
        <f>"TOTAL "&amp;B33</f>
        <v>TOTAL T&amp;E</v>
      </c>
      <c r="C37" s="147"/>
      <c r="D37" s="147"/>
      <c r="E37" s="147"/>
      <c r="F37" s="148">
        <f t="shared" ref="F37:AQ37" si="21">SUM(F34:F36)</f>
        <v>300</v>
      </c>
      <c r="G37" s="148">
        <f t="shared" si="21"/>
        <v>300</v>
      </c>
      <c r="H37" s="148">
        <f t="shared" si="21"/>
        <v>400</v>
      </c>
      <c r="I37" s="148">
        <f t="shared" si="21"/>
        <v>400</v>
      </c>
      <c r="J37" s="148">
        <f t="shared" si="21"/>
        <v>400</v>
      </c>
      <c r="K37" s="148">
        <f t="shared" si="21"/>
        <v>400</v>
      </c>
      <c r="L37" s="148">
        <f t="shared" si="21"/>
        <v>400</v>
      </c>
      <c r="M37" s="148">
        <f t="shared" si="21"/>
        <v>500</v>
      </c>
      <c r="N37" s="148">
        <f t="shared" si="21"/>
        <v>500</v>
      </c>
      <c r="O37" s="148">
        <f t="shared" si="21"/>
        <v>700</v>
      </c>
      <c r="P37" s="148">
        <f t="shared" si="21"/>
        <v>700</v>
      </c>
      <c r="Q37" s="148">
        <f t="shared" si="21"/>
        <v>700</v>
      </c>
      <c r="R37" s="148">
        <f t="shared" si="21"/>
        <v>800</v>
      </c>
      <c r="S37" s="148">
        <f t="shared" si="21"/>
        <v>800</v>
      </c>
      <c r="T37" s="148">
        <f t="shared" si="21"/>
        <v>800</v>
      </c>
      <c r="U37" s="148">
        <f t="shared" si="21"/>
        <v>800</v>
      </c>
      <c r="V37" s="148">
        <f t="shared" si="21"/>
        <v>800</v>
      </c>
      <c r="W37" s="148">
        <f t="shared" si="21"/>
        <v>900</v>
      </c>
      <c r="X37" s="148">
        <f t="shared" si="21"/>
        <v>900</v>
      </c>
      <c r="Y37" s="148">
        <f t="shared" si="21"/>
        <v>900</v>
      </c>
      <c r="Z37" s="148">
        <f t="shared" si="21"/>
        <v>900</v>
      </c>
      <c r="AA37" s="148">
        <f t="shared" si="21"/>
        <v>900</v>
      </c>
      <c r="AB37" s="148">
        <f t="shared" si="21"/>
        <v>900</v>
      </c>
      <c r="AC37" s="148">
        <f t="shared" si="21"/>
        <v>900</v>
      </c>
      <c r="AD37" s="148">
        <f>SUM(AD34:AD36)</f>
        <v>900</v>
      </c>
      <c r="AE37" s="148">
        <f t="shared" ref="AE37:AO37" si="22">SUM(AE34:AE36)</f>
        <v>900</v>
      </c>
      <c r="AF37" s="148">
        <f t="shared" si="22"/>
        <v>1000</v>
      </c>
      <c r="AG37" s="148">
        <f t="shared" si="22"/>
        <v>1100</v>
      </c>
      <c r="AH37" s="148">
        <f t="shared" si="22"/>
        <v>1100</v>
      </c>
      <c r="AI37" s="148">
        <f t="shared" si="22"/>
        <v>1100</v>
      </c>
      <c r="AJ37" s="148">
        <f t="shared" si="22"/>
        <v>1100</v>
      </c>
      <c r="AK37" s="148">
        <f t="shared" si="22"/>
        <v>1100</v>
      </c>
      <c r="AL37" s="148">
        <f t="shared" si="22"/>
        <v>1100</v>
      </c>
      <c r="AM37" s="148">
        <f t="shared" si="22"/>
        <v>1200</v>
      </c>
      <c r="AN37" s="148">
        <f t="shared" si="22"/>
        <v>1200</v>
      </c>
      <c r="AO37" s="148">
        <f t="shared" si="22"/>
        <v>1200</v>
      </c>
      <c r="AQ37" s="148">
        <f t="shared" si="21"/>
        <v>1000</v>
      </c>
      <c r="AR37" s="148">
        <f t="shared" ref="AR37:AX37" si="23">SUM(AR34:AR36)</f>
        <v>1200</v>
      </c>
      <c r="AS37" s="148">
        <f t="shared" si="23"/>
        <v>1400</v>
      </c>
      <c r="AT37" s="148">
        <f t="shared" si="23"/>
        <v>2100</v>
      </c>
      <c r="AU37" s="148">
        <f t="shared" si="23"/>
        <v>2400</v>
      </c>
      <c r="AV37" s="148">
        <f t="shared" si="23"/>
        <v>2500</v>
      </c>
      <c r="AW37" s="148">
        <f t="shared" si="23"/>
        <v>2700</v>
      </c>
      <c r="AX37" s="148">
        <f t="shared" si="23"/>
        <v>2700</v>
      </c>
      <c r="AY37" s="148">
        <f t="shared" si="0"/>
        <v>2800</v>
      </c>
      <c r="AZ37" s="148">
        <f t="shared" si="1"/>
        <v>3300</v>
      </c>
      <c r="BA37" s="148">
        <f t="shared" si="2"/>
        <v>3300</v>
      </c>
      <c r="BB37" s="148">
        <f>SUM(AM37:AO37)</f>
        <v>3600</v>
      </c>
      <c r="BC37" s="140"/>
      <c r="BD37" s="165">
        <f>SUM(AQ37:AT37)</f>
        <v>5700</v>
      </c>
      <c r="BE37" s="165">
        <f>SUM(AU37:AX37)</f>
        <v>10300</v>
      </c>
      <c r="BF37" s="165">
        <f>SUM(AY37:BB37)</f>
        <v>13000</v>
      </c>
    </row>
    <row r="38" spans="2:58">
      <c r="AY38" s="140"/>
      <c r="AZ38" s="140"/>
      <c r="BA38" s="140"/>
      <c r="BB38" s="140"/>
      <c r="BC38" s="140"/>
      <c r="BD38" s="164"/>
      <c r="BE38" s="164"/>
      <c r="BF38" s="164"/>
    </row>
    <row r="39" spans="2:58">
      <c r="B39" s="154" t="s">
        <v>71</v>
      </c>
      <c r="C39" s="139"/>
      <c r="D39" s="139"/>
      <c r="E39" s="139"/>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Q39" s="140"/>
      <c r="AR39" s="140"/>
      <c r="AS39" s="140"/>
      <c r="AT39" s="140"/>
      <c r="AU39" s="140"/>
      <c r="AV39" s="140"/>
      <c r="AW39" s="140"/>
      <c r="AX39" s="140"/>
      <c r="AY39" s="140"/>
      <c r="AZ39" s="140"/>
      <c r="BA39" s="140"/>
      <c r="BB39" s="140"/>
      <c r="BC39" s="140"/>
      <c r="BD39" s="166"/>
      <c r="BE39" s="166"/>
      <c r="BF39" s="166"/>
    </row>
    <row r="40" spans="2:58">
      <c r="B40" s="149" t="s">
        <v>72</v>
      </c>
      <c r="C40" s="139"/>
      <c r="D40" s="152">
        <v>0</v>
      </c>
      <c r="E40" s="151" t="s">
        <v>60</v>
      </c>
      <c r="F40" s="140">
        <f>$D40</f>
        <v>0</v>
      </c>
      <c r="G40" s="140">
        <f t="shared" ref="G40:AD41" si="24">$D40</f>
        <v>0</v>
      </c>
      <c r="H40" s="140">
        <f t="shared" si="24"/>
        <v>0</v>
      </c>
      <c r="I40" s="140">
        <f t="shared" si="24"/>
        <v>0</v>
      </c>
      <c r="J40" s="140">
        <f t="shared" si="24"/>
        <v>0</v>
      </c>
      <c r="K40" s="140">
        <f t="shared" si="24"/>
        <v>0</v>
      </c>
      <c r="L40" s="140">
        <f t="shared" si="24"/>
        <v>0</v>
      </c>
      <c r="M40" s="140">
        <f t="shared" si="24"/>
        <v>0</v>
      </c>
      <c r="N40" s="140">
        <f t="shared" si="24"/>
        <v>0</v>
      </c>
      <c r="O40" s="140">
        <f t="shared" si="24"/>
        <v>0</v>
      </c>
      <c r="P40" s="140">
        <f t="shared" si="24"/>
        <v>0</v>
      </c>
      <c r="Q40" s="140">
        <f t="shared" si="24"/>
        <v>0</v>
      </c>
      <c r="R40" s="140">
        <f t="shared" si="24"/>
        <v>0</v>
      </c>
      <c r="S40" s="140">
        <f t="shared" si="24"/>
        <v>0</v>
      </c>
      <c r="T40" s="140">
        <f t="shared" si="24"/>
        <v>0</v>
      </c>
      <c r="U40" s="140">
        <f t="shared" si="24"/>
        <v>0</v>
      </c>
      <c r="V40" s="140">
        <f t="shared" si="24"/>
        <v>0</v>
      </c>
      <c r="W40" s="140">
        <f t="shared" si="24"/>
        <v>0</v>
      </c>
      <c r="X40" s="140">
        <f t="shared" si="24"/>
        <v>0</v>
      </c>
      <c r="Y40" s="140">
        <f t="shared" si="24"/>
        <v>0</v>
      </c>
      <c r="Z40" s="140">
        <f t="shared" si="24"/>
        <v>0</v>
      </c>
      <c r="AA40" s="140">
        <f t="shared" si="24"/>
        <v>0</v>
      </c>
      <c r="AB40" s="140">
        <f t="shared" si="24"/>
        <v>0</v>
      </c>
      <c r="AC40" s="140">
        <f t="shared" si="24"/>
        <v>0</v>
      </c>
      <c r="AD40" s="140">
        <f t="shared" si="24"/>
        <v>0</v>
      </c>
      <c r="AE40" s="140">
        <f t="shared" ref="AD40:AO41" si="25">$D40</f>
        <v>0</v>
      </c>
      <c r="AF40" s="140">
        <f t="shared" si="25"/>
        <v>0</v>
      </c>
      <c r="AG40" s="140">
        <f t="shared" si="25"/>
        <v>0</v>
      </c>
      <c r="AH40" s="140">
        <f t="shared" si="25"/>
        <v>0</v>
      </c>
      <c r="AI40" s="140">
        <f t="shared" si="25"/>
        <v>0</v>
      </c>
      <c r="AJ40" s="140">
        <f t="shared" si="25"/>
        <v>0</v>
      </c>
      <c r="AK40" s="140">
        <f t="shared" si="25"/>
        <v>0</v>
      </c>
      <c r="AL40" s="140">
        <f t="shared" si="25"/>
        <v>0</v>
      </c>
      <c r="AM40" s="140">
        <f t="shared" si="25"/>
        <v>0</v>
      </c>
      <c r="AN40" s="140">
        <f t="shared" si="25"/>
        <v>0</v>
      </c>
      <c r="AO40" s="140">
        <f t="shared" si="25"/>
        <v>0</v>
      </c>
      <c r="AQ40" s="140">
        <f>SUM(F40:H40)</f>
        <v>0</v>
      </c>
      <c r="AR40" s="140">
        <f>SUM(I40:K40)</f>
        <v>0</v>
      </c>
      <c r="AS40" s="140">
        <f>SUM(L40:N40)</f>
        <v>0</v>
      </c>
      <c r="AT40" s="140">
        <f>SUM(O40:Q40)</f>
        <v>0</v>
      </c>
      <c r="AU40" s="140">
        <f>SUM(R40:T40)</f>
        <v>0</v>
      </c>
      <c r="AV40" s="140">
        <f>SUM(U40:W40)</f>
        <v>0</v>
      </c>
      <c r="AW40" s="140">
        <f>SUM(X40:Z40)</f>
        <v>0</v>
      </c>
      <c r="AX40" s="140">
        <f>SUM(AA40:AC40)</f>
        <v>0</v>
      </c>
      <c r="AY40" s="140">
        <f t="shared" si="0"/>
        <v>0</v>
      </c>
      <c r="AZ40" s="140">
        <f t="shared" si="1"/>
        <v>0</v>
      </c>
      <c r="BA40" s="140">
        <f>SUM(AJ40:AL40)</f>
        <v>0</v>
      </c>
      <c r="BB40" s="140">
        <f>SUM(AM40:AO40)</f>
        <v>0</v>
      </c>
      <c r="BC40" s="140"/>
      <c r="BD40" s="163">
        <f>SUM(AQ40:AT40)</f>
        <v>0</v>
      </c>
      <c r="BE40" s="163">
        <f>SUM(AU40:AX40)</f>
        <v>0</v>
      </c>
      <c r="BF40" s="163">
        <f>SUM(AY40:BB40)</f>
        <v>0</v>
      </c>
    </row>
    <row r="41" spans="2:58">
      <c r="B41" s="149" t="s">
        <v>72</v>
      </c>
      <c r="C41" s="139"/>
      <c r="D41" s="153">
        <v>0</v>
      </c>
      <c r="E41" s="151" t="s">
        <v>60</v>
      </c>
      <c r="F41" s="140">
        <f>$D41</f>
        <v>0</v>
      </c>
      <c r="G41" s="140">
        <f t="shared" si="24"/>
        <v>0</v>
      </c>
      <c r="H41" s="140">
        <f t="shared" si="24"/>
        <v>0</v>
      </c>
      <c r="I41" s="140">
        <f t="shared" si="24"/>
        <v>0</v>
      </c>
      <c r="J41" s="140">
        <f t="shared" si="24"/>
        <v>0</v>
      </c>
      <c r="K41" s="140">
        <f t="shared" si="24"/>
        <v>0</v>
      </c>
      <c r="L41" s="140">
        <f t="shared" si="24"/>
        <v>0</v>
      </c>
      <c r="M41" s="140">
        <f t="shared" si="24"/>
        <v>0</v>
      </c>
      <c r="N41" s="140">
        <f t="shared" si="24"/>
        <v>0</v>
      </c>
      <c r="O41" s="140">
        <f t="shared" si="24"/>
        <v>0</v>
      </c>
      <c r="P41" s="140">
        <f t="shared" si="24"/>
        <v>0</v>
      </c>
      <c r="Q41" s="140">
        <f t="shared" si="24"/>
        <v>0</v>
      </c>
      <c r="R41" s="140">
        <f t="shared" si="24"/>
        <v>0</v>
      </c>
      <c r="S41" s="140">
        <f t="shared" si="24"/>
        <v>0</v>
      </c>
      <c r="T41" s="140">
        <f t="shared" si="24"/>
        <v>0</v>
      </c>
      <c r="U41" s="140">
        <f t="shared" si="24"/>
        <v>0</v>
      </c>
      <c r="V41" s="140">
        <f t="shared" si="24"/>
        <v>0</v>
      </c>
      <c r="W41" s="140">
        <f t="shared" si="24"/>
        <v>0</v>
      </c>
      <c r="X41" s="140">
        <f t="shared" si="24"/>
        <v>0</v>
      </c>
      <c r="Y41" s="140">
        <f t="shared" si="24"/>
        <v>0</v>
      </c>
      <c r="Z41" s="140">
        <f t="shared" si="24"/>
        <v>0</v>
      </c>
      <c r="AA41" s="140">
        <f t="shared" si="24"/>
        <v>0</v>
      </c>
      <c r="AB41" s="140">
        <f t="shared" si="24"/>
        <v>0</v>
      </c>
      <c r="AC41" s="140">
        <f t="shared" si="24"/>
        <v>0</v>
      </c>
      <c r="AD41" s="140">
        <f t="shared" si="25"/>
        <v>0</v>
      </c>
      <c r="AE41" s="140">
        <f t="shared" si="25"/>
        <v>0</v>
      </c>
      <c r="AF41" s="140">
        <f t="shared" si="25"/>
        <v>0</v>
      </c>
      <c r="AG41" s="140">
        <f t="shared" si="25"/>
        <v>0</v>
      </c>
      <c r="AH41" s="140">
        <f t="shared" si="25"/>
        <v>0</v>
      </c>
      <c r="AI41" s="140">
        <f t="shared" si="25"/>
        <v>0</v>
      </c>
      <c r="AJ41" s="140">
        <f t="shared" si="25"/>
        <v>0</v>
      </c>
      <c r="AK41" s="140">
        <f t="shared" si="25"/>
        <v>0</v>
      </c>
      <c r="AL41" s="140">
        <f t="shared" si="25"/>
        <v>0</v>
      </c>
      <c r="AM41" s="140">
        <f t="shared" si="25"/>
        <v>0</v>
      </c>
      <c r="AN41" s="140">
        <f t="shared" si="25"/>
        <v>0</v>
      </c>
      <c r="AO41" s="140">
        <f t="shared" si="25"/>
        <v>0</v>
      </c>
      <c r="AQ41" s="140">
        <f>SUM(F41:H41)</f>
        <v>0</v>
      </c>
      <c r="AR41" s="140">
        <f>SUM(I41:K41)</f>
        <v>0</v>
      </c>
      <c r="AS41" s="140">
        <f>SUM(L41:N41)</f>
        <v>0</v>
      </c>
      <c r="AT41" s="140">
        <f>SUM(O41:Q41)</f>
        <v>0</v>
      </c>
      <c r="AU41" s="140">
        <f>SUM(R41:T41)</f>
        <v>0</v>
      </c>
      <c r="AV41" s="140">
        <f>SUM(U41:W41)</f>
        <v>0</v>
      </c>
      <c r="AW41" s="140">
        <f>SUM(X41:Z41)</f>
        <v>0</v>
      </c>
      <c r="AX41" s="140">
        <f>SUM(AA41:AC41)</f>
        <v>0</v>
      </c>
      <c r="AY41" s="140">
        <f t="shared" si="0"/>
        <v>0</v>
      </c>
      <c r="AZ41" s="140">
        <f t="shared" si="1"/>
        <v>0</v>
      </c>
      <c r="BA41" s="140">
        <f>SUM(AJ41:AL41)</f>
        <v>0</v>
      </c>
      <c r="BB41" s="140">
        <f t="shared" si="3"/>
        <v>0</v>
      </c>
      <c r="BC41" s="140"/>
      <c r="BD41" s="163">
        <f>SUM(AQ41:AT41)</f>
        <v>0</v>
      </c>
      <c r="BE41" s="163">
        <f>SUM(AU41:AX41)</f>
        <v>0</v>
      </c>
      <c r="BF41" s="163">
        <f>SUM(AY41:BB41)</f>
        <v>0</v>
      </c>
    </row>
    <row r="42" spans="2:58" ht="6" customHeight="1">
      <c r="B42" s="142"/>
      <c r="C42" s="139"/>
      <c r="D42" s="139"/>
      <c r="E42" s="139"/>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Q42" s="144"/>
      <c r="AR42" s="144"/>
      <c r="AS42" s="144"/>
      <c r="AT42" s="144"/>
      <c r="AU42" s="144"/>
      <c r="AV42" s="144"/>
      <c r="AW42" s="144"/>
      <c r="AX42" s="144"/>
      <c r="AY42" s="140"/>
      <c r="AZ42" s="140"/>
      <c r="BA42" s="140"/>
      <c r="BB42" s="140"/>
      <c r="BC42" s="140"/>
      <c r="BD42" s="163"/>
      <c r="BE42" s="163"/>
      <c r="BF42" s="163"/>
    </row>
    <row r="43" spans="2:58">
      <c r="B43" s="146" t="str">
        <f>"TOTAL "&amp;B39</f>
        <v>TOTAL OTHER EXPENSES</v>
      </c>
      <c r="C43" s="147"/>
      <c r="D43" s="147"/>
      <c r="E43" s="147"/>
      <c r="F43" s="148">
        <f t="shared" ref="F43:AQ43" si="26">SUM(F40:F42)</f>
        <v>0</v>
      </c>
      <c r="G43" s="148">
        <f t="shared" si="26"/>
        <v>0</v>
      </c>
      <c r="H43" s="148">
        <f t="shared" si="26"/>
        <v>0</v>
      </c>
      <c r="I43" s="148">
        <f t="shared" si="26"/>
        <v>0</v>
      </c>
      <c r="J43" s="148">
        <f t="shared" si="26"/>
        <v>0</v>
      </c>
      <c r="K43" s="148">
        <f t="shared" si="26"/>
        <v>0</v>
      </c>
      <c r="L43" s="148">
        <f t="shared" si="26"/>
        <v>0</v>
      </c>
      <c r="M43" s="148">
        <f t="shared" si="26"/>
        <v>0</v>
      </c>
      <c r="N43" s="148">
        <f t="shared" si="26"/>
        <v>0</v>
      </c>
      <c r="O43" s="148">
        <f t="shared" si="26"/>
        <v>0</v>
      </c>
      <c r="P43" s="148">
        <f t="shared" si="26"/>
        <v>0</v>
      </c>
      <c r="Q43" s="148">
        <f t="shared" si="26"/>
        <v>0</v>
      </c>
      <c r="R43" s="148">
        <f t="shared" si="26"/>
        <v>0</v>
      </c>
      <c r="S43" s="148">
        <f t="shared" si="26"/>
        <v>0</v>
      </c>
      <c r="T43" s="148">
        <f t="shared" si="26"/>
        <v>0</v>
      </c>
      <c r="U43" s="148">
        <f t="shared" si="26"/>
        <v>0</v>
      </c>
      <c r="V43" s="148">
        <f t="shared" si="26"/>
        <v>0</v>
      </c>
      <c r="W43" s="148">
        <f t="shared" si="26"/>
        <v>0</v>
      </c>
      <c r="X43" s="148">
        <f t="shared" si="26"/>
        <v>0</v>
      </c>
      <c r="Y43" s="148">
        <f t="shared" si="26"/>
        <v>0</v>
      </c>
      <c r="Z43" s="148">
        <f t="shared" si="26"/>
        <v>0</v>
      </c>
      <c r="AA43" s="148">
        <f t="shared" si="26"/>
        <v>0</v>
      </c>
      <c r="AB43" s="148">
        <f t="shared" si="26"/>
        <v>0</v>
      </c>
      <c r="AC43" s="148">
        <f t="shared" si="26"/>
        <v>0</v>
      </c>
      <c r="AD43" s="148">
        <f>SUM(AD40:AD42)</f>
        <v>0</v>
      </c>
      <c r="AE43" s="148">
        <f t="shared" ref="AE43:AO43" si="27">SUM(AE40:AE42)</f>
        <v>0</v>
      </c>
      <c r="AF43" s="148">
        <f t="shared" si="27"/>
        <v>0</v>
      </c>
      <c r="AG43" s="148">
        <f t="shared" si="27"/>
        <v>0</v>
      </c>
      <c r="AH43" s="148">
        <f t="shared" si="27"/>
        <v>0</v>
      </c>
      <c r="AI43" s="148">
        <f t="shared" si="27"/>
        <v>0</v>
      </c>
      <c r="AJ43" s="148">
        <f t="shared" si="27"/>
        <v>0</v>
      </c>
      <c r="AK43" s="148">
        <f t="shared" si="27"/>
        <v>0</v>
      </c>
      <c r="AL43" s="148">
        <f t="shared" si="27"/>
        <v>0</v>
      </c>
      <c r="AM43" s="148">
        <f t="shared" si="27"/>
        <v>0</v>
      </c>
      <c r="AN43" s="148">
        <f t="shared" si="27"/>
        <v>0</v>
      </c>
      <c r="AO43" s="148">
        <f t="shared" si="27"/>
        <v>0</v>
      </c>
      <c r="AQ43" s="148">
        <f t="shared" si="26"/>
        <v>0</v>
      </c>
      <c r="AR43" s="148">
        <f t="shared" ref="AR43:AX43" si="28">SUM(AR40:AR42)</f>
        <v>0</v>
      </c>
      <c r="AS43" s="148">
        <f t="shared" si="28"/>
        <v>0</v>
      </c>
      <c r="AT43" s="148">
        <f t="shared" si="28"/>
        <v>0</v>
      </c>
      <c r="AU43" s="148">
        <f t="shared" si="28"/>
        <v>0</v>
      </c>
      <c r="AV43" s="148">
        <f t="shared" si="28"/>
        <v>0</v>
      </c>
      <c r="AW43" s="148">
        <f t="shared" si="28"/>
        <v>0</v>
      </c>
      <c r="AX43" s="148">
        <f t="shared" si="28"/>
        <v>0</v>
      </c>
      <c r="AY43" s="148">
        <f t="shared" si="0"/>
        <v>0</v>
      </c>
      <c r="AZ43" s="148">
        <f t="shared" si="1"/>
        <v>0</v>
      </c>
      <c r="BA43" s="148">
        <f>SUM(AJ43:AL43)</f>
        <v>0</v>
      </c>
      <c r="BB43" s="148">
        <f t="shared" si="3"/>
        <v>0</v>
      </c>
      <c r="BC43" s="140"/>
      <c r="BD43" s="165">
        <f>SUM(AQ43:AT43)</f>
        <v>0</v>
      </c>
      <c r="BE43" s="165">
        <f>SUM(AU43:AX43)</f>
        <v>0</v>
      </c>
      <c r="BF43" s="165">
        <f>SUM(AY43:BB43)</f>
        <v>0</v>
      </c>
    </row>
    <row r="44" spans="2:58">
      <c r="AY44" s="140"/>
      <c r="AZ44" s="140"/>
      <c r="BA44" s="140"/>
      <c r="BB44" s="140"/>
      <c r="BC44" s="140"/>
      <c r="BD44" s="164"/>
      <c r="BE44" s="164"/>
      <c r="BF44" s="164"/>
    </row>
    <row r="45" spans="2:58">
      <c r="B45" s="154" t="s">
        <v>71</v>
      </c>
      <c r="C45" s="139"/>
      <c r="D45" s="139"/>
      <c r="E45" s="139"/>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Q45" s="140"/>
      <c r="AR45" s="140"/>
      <c r="AS45" s="140"/>
      <c r="AT45" s="140"/>
      <c r="AU45" s="140"/>
      <c r="AV45" s="140"/>
      <c r="AW45" s="140"/>
      <c r="AX45" s="140"/>
      <c r="AY45" s="140"/>
      <c r="AZ45" s="140"/>
      <c r="BA45" s="140"/>
      <c r="BB45" s="140"/>
      <c r="BC45" s="140"/>
      <c r="BD45" s="164"/>
      <c r="BE45" s="164"/>
      <c r="BF45" s="164"/>
    </row>
    <row r="46" spans="2:58">
      <c r="B46" s="149" t="s">
        <v>72</v>
      </c>
      <c r="C46" s="139"/>
      <c r="D46" s="139"/>
      <c r="E46" s="139"/>
      <c r="F46" s="144">
        <v>0</v>
      </c>
      <c r="G46" s="144">
        <v>0</v>
      </c>
      <c r="H46" s="144">
        <v>0</v>
      </c>
      <c r="I46" s="144">
        <v>0</v>
      </c>
      <c r="J46" s="144">
        <v>0</v>
      </c>
      <c r="K46" s="144">
        <v>0</v>
      </c>
      <c r="L46" s="144">
        <v>0</v>
      </c>
      <c r="M46" s="144">
        <v>0</v>
      </c>
      <c r="N46" s="144">
        <v>0</v>
      </c>
      <c r="O46" s="144">
        <v>0</v>
      </c>
      <c r="P46" s="144">
        <v>0</v>
      </c>
      <c r="Q46" s="144">
        <v>0</v>
      </c>
      <c r="R46" s="144">
        <v>0</v>
      </c>
      <c r="S46" s="144">
        <v>0</v>
      </c>
      <c r="T46" s="144">
        <v>0</v>
      </c>
      <c r="U46" s="144">
        <v>0</v>
      </c>
      <c r="V46" s="144">
        <v>0</v>
      </c>
      <c r="W46" s="144">
        <v>0</v>
      </c>
      <c r="X46" s="144">
        <v>0</v>
      </c>
      <c r="Y46" s="144">
        <v>0</v>
      </c>
      <c r="Z46" s="144">
        <v>0</v>
      </c>
      <c r="AA46" s="144">
        <v>0</v>
      </c>
      <c r="AB46" s="144">
        <v>0</v>
      </c>
      <c r="AC46" s="144">
        <v>0</v>
      </c>
      <c r="AD46" s="144">
        <v>0</v>
      </c>
      <c r="AE46" s="144">
        <v>0</v>
      </c>
      <c r="AF46" s="144">
        <v>0</v>
      </c>
      <c r="AG46" s="144">
        <v>0</v>
      </c>
      <c r="AH46" s="144">
        <v>0</v>
      </c>
      <c r="AI46" s="144">
        <v>0</v>
      </c>
      <c r="AJ46" s="144">
        <v>0</v>
      </c>
      <c r="AK46" s="144">
        <v>0</v>
      </c>
      <c r="AL46" s="144">
        <v>0</v>
      </c>
      <c r="AM46" s="144">
        <v>0</v>
      </c>
      <c r="AN46" s="144">
        <v>0</v>
      </c>
      <c r="AO46" s="144">
        <v>0</v>
      </c>
      <c r="AQ46" s="140">
        <f>SUM(F46:H46)</f>
        <v>0</v>
      </c>
      <c r="AR46" s="140">
        <f>SUM(I46:K46)</f>
        <v>0</v>
      </c>
      <c r="AS46" s="140">
        <f>SUM(L46:N46)</f>
        <v>0</v>
      </c>
      <c r="AT46" s="140">
        <f>SUM(O46:Q46)</f>
        <v>0</v>
      </c>
      <c r="AU46" s="140">
        <f>SUM(R46:T46)</f>
        <v>0</v>
      </c>
      <c r="AV46" s="140">
        <f>SUM(U46:W46)</f>
        <v>0</v>
      </c>
      <c r="AW46" s="140">
        <f>SUM(X46:Z46)</f>
        <v>0</v>
      </c>
      <c r="AX46" s="140">
        <f>SUM(AA46:AC46)</f>
        <v>0</v>
      </c>
      <c r="AY46" s="140">
        <f t="shared" si="0"/>
        <v>0</v>
      </c>
      <c r="AZ46" s="140">
        <f t="shared" si="1"/>
        <v>0</v>
      </c>
      <c r="BA46" s="140">
        <f>SUM(AJ46:AL46)</f>
        <v>0</v>
      </c>
      <c r="BB46" s="140">
        <f>SUM(AM46:AO46)</f>
        <v>0</v>
      </c>
      <c r="BC46" s="140"/>
      <c r="BD46" s="163">
        <f>SUM(AQ46:AT46)</f>
        <v>0</v>
      </c>
      <c r="BE46" s="163">
        <f>SUM(AU46:AX46)</f>
        <v>0</v>
      </c>
      <c r="BF46" s="163">
        <f>SUM(AY46:BB46)</f>
        <v>0</v>
      </c>
    </row>
    <row r="47" spans="2:58">
      <c r="B47" s="149" t="s">
        <v>72</v>
      </c>
      <c r="C47" s="139"/>
      <c r="D47" s="139"/>
      <c r="E47" s="139"/>
      <c r="F47" s="144">
        <v>0</v>
      </c>
      <c r="G47" s="144">
        <v>0</v>
      </c>
      <c r="H47" s="144">
        <v>0</v>
      </c>
      <c r="I47" s="144">
        <v>0</v>
      </c>
      <c r="J47" s="144">
        <v>0</v>
      </c>
      <c r="K47" s="144">
        <v>0</v>
      </c>
      <c r="L47" s="144">
        <v>0</v>
      </c>
      <c r="M47" s="144">
        <v>0</v>
      </c>
      <c r="N47" s="144">
        <v>0</v>
      </c>
      <c r="O47" s="144">
        <v>0</v>
      </c>
      <c r="P47" s="144">
        <v>0</v>
      </c>
      <c r="Q47" s="144">
        <v>0</v>
      </c>
      <c r="R47" s="144">
        <v>0</v>
      </c>
      <c r="S47" s="144">
        <v>0</v>
      </c>
      <c r="T47" s="144">
        <v>0</v>
      </c>
      <c r="U47" s="144">
        <v>0</v>
      </c>
      <c r="V47" s="144">
        <v>0</v>
      </c>
      <c r="W47" s="144">
        <v>0</v>
      </c>
      <c r="X47" s="144">
        <v>0</v>
      </c>
      <c r="Y47" s="144">
        <v>0</v>
      </c>
      <c r="Z47" s="144">
        <v>0</v>
      </c>
      <c r="AA47" s="144">
        <v>0</v>
      </c>
      <c r="AB47" s="144">
        <v>0</v>
      </c>
      <c r="AC47" s="144">
        <v>0</v>
      </c>
      <c r="AD47" s="144">
        <v>0</v>
      </c>
      <c r="AE47" s="144">
        <v>0</v>
      </c>
      <c r="AF47" s="144">
        <v>0</v>
      </c>
      <c r="AG47" s="144">
        <v>0</v>
      </c>
      <c r="AH47" s="144">
        <v>0</v>
      </c>
      <c r="AI47" s="144">
        <v>0</v>
      </c>
      <c r="AJ47" s="144">
        <v>0</v>
      </c>
      <c r="AK47" s="144">
        <v>0</v>
      </c>
      <c r="AL47" s="144">
        <v>0</v>
      </c>
      <c r="AM47" s="144">
        <v>0</v>
      </c>
      <c r="AN47" s="144">
        <v>0</v>
      </c>
      <c r="AO47" s="144">
        <v>0</v>
      </c>
      <c r="AQ47" s="140">
        <f>SUM(F47:H47)</f>
        <v>0</v>
      </c>
      <c r="AR47" s="140">
        <f>SUM(I47:K47)</f>
        <v>0</v>
      </c>
      <c r="AS47" s="140">
        <f>SUM(L47:N47)</f>
        <v>0</v>
      </c>
      <c r="AT47" s="140">
        <f>SUM(O47:Q47)</f>
        <v>0</v>
      </c>
      <c r="AU47" s="140">
        <f>SUM(R47:T47)</f>
        <v>0</v>
      </c>
      <c r="AV47" s="140">
        <f>SUM(U47:W47)</f>
        <v>0</v>
      </c>
      <c r="AW47" s="140">
        <f>SUM(X47:Z47)</f>
        <v>0</v>
      </c>
      <c r="AX47" s="140">
        <f>SUM(AA47:AC47)</f>
        <v>0</v>
      </c>
      <c r="AY47" s="140">
        <f>SUM(AD47:AF47)</f>
        <v>0</v>
      </c>
      <c r="AZ47" s="140">
        <f>SUM(AG47:AI47)</f>
        <v>0</v>
      </c>
      <c r="BA47" s="140">
        <f>SUM(AJ47:AL47)</f>
        <v>0</v>
      </c>
      <c r="BB47" s="140">
        <f>SUM(AM47:AO47)</f>
        <v>0</v>
      </c>
      <c r="BC47" s="140"/>
      <c r="BD47" s="163">
        <f>SUM(AQ47:AT47)</f>
        <v>0</v>
      </c>
      <c r="BE47" s="163">
        <f>SUM(AU47:AX47)</f>
        <v>0</v>
      </c>
      <c r="BF47" s="163">
        <f>SUM(AY47:BB47)</f>
        <v>0</v>
      </c>
    </row>
    <row r="48" spans="2:58" ht="6" customHeight="1">
      <c r="B48" s="142"/>
      <c r="C48" s="139"/>
      <c r="D48" s="139"/>
      <c r="E48" s="139"/>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Q48" s="144"/>
      <c r="AR48" s="144"/>
      <c r="AS48" s="144"/>
      <c r="AT48" s="144"/>
      <c r="AU48" s="144"/>
      <c r="AV48" s="144"/>
      <c r="AW48" s="144"/>
      <c r="AX48" s="144"/>
      <c r="AY48" s="140"/>
      <c r="AZ48" s="140"/>
      <c r="BA48" s="140"/>
      <c r="BB48" s="140"/>
      <c r="BC48" s="140"/>
      <c r="BD48" s="163"/>
      <c r="BE48" s="163"/>
      <c r="BF48" s="163"/>
    </row>
    <row r="49" spans="1:58">
      <c r="B49" s="146" t="str">
        <f>"TOTAL "&amp;B45</f>
        <v>TOTAL OTHER EXPENSES</v>
      </c>
      <c r="C49" s="147"/>
      <c r="D49" s="147"/>
      <c r="E49" s="147"/>
      <c r="F49" s="148">
        <f t="shared" ref="F49:AQ49" si="29">SUM(F46:F48)</f>
        <v>0</v>
      </c>
      <c r="G49" s="148">
        <f t="shared" si="29"/>
        <v>0</v>
      </c>
      <c r="H49" s="148">
        <f t="shared" si="29"/>
        <v>0</v>
      </c>
      <c r="I49" s="148">
        <f t="shared" si="29"/>
        <v>0</v>
      </c>
      <c r="J49" s="148">
        <f t="shared" si="29"/>
        <v>0</v>
      </c>
      <c r="K49" s="148">
        <f t="shared" si="29"/>
        <v>0</v>
      </c>
      <c r="L49" s="148">
        <f t="shared" si="29"/>
        <v>0</v>
      </c>
      <c r="M49" s="148">
        <f t="shared" si="29"/>
        <v>0</v>
      </c>
      <c r="N49" s="148">
        <f t="shared" si="29"/>
        <v>0</v>
      </c>
      <c r="O49" s="148">
        <f t="shared" si="29"/>
        <v>0</v>
      </c>
      <c r="P49" s="148">
        <f t="shared" si="29"/>
        <v>0</v>
      </c>
      <c r="Q49" s="148">
        <f t="shared" si="29"/>
        <v>0</v>
      </c>
      <c r="R49" s="148">
        <f t="shared" si="29"/>
        <v>0</v>
      </c>
      <c r="S49" s="148">
        <f t="shared" si="29"/>
        <v>0</v>
      </c>
      <c r="T49" s="148">
        <f t="shared" si="29"/>
        <v>0</v>
      </c>
      <c r="U49" s="148">
        <f t="shared" si="29"/>
        <v>0</v>
      </c>
      <c r="V49" s="148">
        <f>SUM(V46:V48)</f>
        <v>0</v>
      </c>
      <c r="W49" s="148">
        <f t="shared" si="29"/>
        <v>0</v>
      </c>
      <c r="X49" s="148">
        <f t="shared" si="29"/>
        <v>0</v>
      </c>
      <c r="Y49" s="148">
        <f t="shared" si="29"/>
        <v>0</v>
      </c>
      <c r="Z49" s="148">
        <f t="shared" si="29"/>
        <v>0</v>
      </c>
      <c r="AA49" s="148">
        <f t="shared" si="29"/>
        <v>0</v>
      </c>
      <c r="AB49" s="148">
        <f t="shared" si="29"/>
        <v>0</v>
      </c>
      <c r="AC49" s="148">
        <f t="shared" si="29"/>
        <v>0</v>
      </c>
      <c r="AD49" s="148">
        <f t="shared" ref="AD49:AO49" si="30">SUM(AD46:AD48)</f>
        <v>0</v>
      </c>
      <c r="AE49" s="148">
        <f t="shared" si="30"/>
        <v>0</v>
      </c>
      <c r="AF49" s="148">
        <f>SUM(AF46:AF48)</f>
        <v>0</v>
      </c>
      <c r="AG49" s="148">
        <f t="shared" si="30"/>
        <v>0</v>
      </c>
      <c r="AH49" s="148">
        <f t="shared" si="30"/>
        <v>0</v>
      </c>
      <c r="AI49" s="148">
        <f t="shared" si="30"/>
        <v>0</v>
      </c>
      <c r="AJ49" s="148">
        <f t="shared" si="30"/>
        <v>0</v>
      </c>
      <c r="AK49" s="148">
        <f t="shared" si="30"/>
        <v>0</v>
      </c>
      <c r="AL49" s="148">
        <f t="shared" si="30"/>
        <v>0</v>
      </c>
      <c r="AM49" s="148">
        <f t="shared" si="30"/>
        <v>0</v>
      </c>
      <c r="AN49" s="148">
        <f t="shared" si="30"/>
        <v>0</v>
      </c>
      <c r="AO49" s="148">
        <f t="shared" si="30"/>
        <v>0</v>
      </c>
      <c r="AQ49" s="148">
        <f t="shared" si="29"/>
        <v>0</v>
      </c>
      <c r="AR49" s="148">
        <f t="shared" ref="AR49:AX49" si="31">SUM(AR46:AR48)</f>
        <v>0</v>
      </c>
      <c r="AS49" s="148">
        <f t="shared" si="31"/>
        <v>0</v>
      </c>
      <c r="AT49" s="148">
        <f t="shared" si="31"/>
        <v>0</v>
      </c>
      <c r="AU49" s="148">
        <f t="shared" si="31"/>
        <v>0</v>
      </c>
      <c r="AV49" s="148">
        <f t="shared" si="31"/>
        <v>0</v>
      </c>
      <c r="AW49" s="148">
        <f t="shared" si="31"/>
        <v>0</v>
      </c>
      <c r="AX49" s="148">
        <f t="shared" si="31"/>
        <v>0</v>
      </c>
      <c r="AY49" s="148">
        <f>SUM(AD49:AF49)</f>
        <v>0</v>
      </c>
      <c r="AZ49" s="148">
        <f t="shared" si="1"/>
        <v>0</v>
      </c>
      <c r="BA49" s="148">
        <f>SUM(AJ49:AL49)</f>
        <v>0</v>
      </c>
      <c r="BB49" s="148">
        <f>SUM(AM49:AO49)</f>
        <v>0</v>
      </c>
      <c r="BC49" s="140"/>
      <c r="BD49" s="165">
        <f>SUM(AQ49:AT49)</f>
        <v>0</v>
      </c>
      <c r="BE49" s="165">
        <f>SUM(AU49:AX49)</f>
        <v>0</v>
      </c>
      <c r="BF49" s="165">
        <f>SUM(AY49:BB49)</f>
        <v>0</v>
      </c>
    </row>
    <row r="50" spans="1:58" s="82" customFormat="1" ht="12" customHeight="1">
      <c r="A50" s="32"/>
      <c r="B50" s="135"/>
      <c r="C50" s="135"/>
      <c r="D50" s="135"/>
      <c r="E50" s="86"/>
      <c r="F50" s="87"/>
      <c r="G50" s="86"/>
      <c r="H50" s="86"/>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1"/>
      <c r="AQ50" s="85"/>
      <c r="AR50" s="85"/>
      <c r="AS50" s="85"/>
      <c r="AT50" s="85"/>
      <c r="AU50" s="85"/>
      <c r="AV50" s="85"/>
      <c r="AW50" s="85"/>
      <c r="AX50" s="85"/>
      <c r="AY50" s="85"/>
      <c r="AZ50" s="85"/>
      <c r="BA50" s="85"/>
      <c r="BB50" s="85"/>
      <c r="BC50" s="140"/>
      <c r="BD50" s="163"/>
      <c r="BE50" s="163"/>
      <c r="BF50" s="163"/>
    </row>
    <row r="51" spans="1:58" s="82" customFormat="1" ht="12" customHeight="1" thickBot="1">
      <c r="A51" s="32"/>
      <c r="B51" s="155" t="str">
        <f>"TOTAL "&amp;B4&amp;" EXPENSES"</f>
        <v>TOTAL R&amp;D EXPENSES</v>
      </c>
      <c r="C51" s="156"/>
      <c r="D51" s="156"/>
      <c r="E51" s="157"/>
      <c r="F51" s="158">
        <f t="shared" ref="F51:AO51" si="32">F12+F18+F24+F31+F37+F43+F49</f>
        <v>59751.25</v>
      </c>
      <c r="G51" s="158">
        <f t="shared" si="32"/>
        <v>40751.25</v>
      </c>
      <c r="H51" s="158">
        <f t="shared" si="32"/>
        <v>50378.125</v>
      </c>
      <c r="I51" s="158">
        <f t="shared" si="32"/>
        <v>47378.125</v>
      </c>
      <c r="J51" s="158">
        <f t="shared" si="32"/>
        <v>47378.125</v>
      </c>
      <c r="K51" s="158">
        <f t="shared" si="32"/>
        <v>47378.125</v>
      </c>
      <c r="L51" s="158">
        <f t="shared" si="32"/>
        <v>47378.125</v>
      </c>
      <c r="M51" s="158">
        <f t="shared" si="32"/>
        <v>58982.5</v>
      </c>
      <c r="N51" s="158">
        <f t="shared" si="32"/>
        <v>55982.5</v>
      </c>
      <c r="O51" s="158">
        <f t="shared" si="32"/>
        <v>78696.875</v>
      </c>
      <c r="P51" s="158">
        <f t="shared" si="32"/>
        <v>72696.875</v>
      </c>
      <c r="Q51" s="158">
        <f t="shared" si="32"/>
        <v>72696.875</v>
      </c>
      <c r="R51" s="158">
        <f t="shared" si="32"/>
        <v>96703.912500000006</v>
      </c>
      <c r="S51" s="158">
        <f t="shared" si="32"/>
        <v>83703.912500000006</v>
      </c>
      <c r="T51" s="158">
        <f t="shared" si="32"/>
        <v>83896.71875</v>
      </c>
      <c r="U51" s="158">
        <f t="shared" si="32"/>
        <v>83896.71875</v>
      </c>
      <c r="V51" s="158">
        <f t="shared" si="32"/>
        <v>83896.71875</v>
      </c>
      <c r="W51" s="158">
        <f t="shared" si="32"/>
        <v>95995.46875</v>
      </c>
      <c r="X51" s="158">
        <f t="shared" si="32"/>
        <v>92995.46875</v>
      </c>
      <c r="Y51" s="158">
        <f t="shared" si="32"/>
        <v>93247.6</v>
      </c>
      <c r="Z51" s="158">
        <f t="shared" si="32"/>
        <v>93247.6</v>
      </c>
      <c r="AA51" s="158">
        <f t="shared" si="32"/>
        <v>93737.03125</v>
      </c>
      <c r="AB51" s="158">
        <f t="shared" si="32"/>
        <v>93737.03125</v>
      </c>
      <c r="AC51" s="158">
        <f t="shared" si="32"/>
        <v>93737.03125</v>
      </c>
      <c r="AD51" s="158">
        <f t="shared" si="32"/>
        <v>104033.65625</v>
      </c>
      <c r="AE51" s="158">
        <f t="shared" si="32"/>
        <v>94033.65625</v>
      </c>
      <c r="AF51" s="158">
        <f t="shared" si="32"/>
        <v>104154.90625</v>
      </c>
      <c r="AG51" s="158">
        <f t="shared" si="32"/>
        <v>113253.65625</v>
      </c>
      <c r="AH51" s="158">
        <f t="shared" si="32"/>
        <v>110253.65625</v>
      </c>
      <c r="AI51" s="158">
        <f t="shared" si="32"/>
        <v>110520.61874999999</v>
      </c>
      <c r="AJ51" s="158">
        <f t="shared" si="32"/>
        <v>110520.61874999999</v>
      </c>
      <c r="AK51" s="158">
        <f t="shared" si="32"/>
        <v>110520.61874999999</v>
      </c>
      <c r="AL51" s="158">
        <f t="shared" si="32"/>
        <v>110520.61874999999</v>
      </c>
      <c r="AM51" s="158">
        <f t="shared" si="32"/>
        <v>121630.61875000001</v>
      </c>
      <c r="AN51" s="158">
        <f t="shared" si="32"/>
        <v>118630.61875000001</v>
      </c>
      <c r="AO51" s="158">
        <f t="shared" si="32"/>
        <v>118630.61875000001</v>
      </c>
      <c r="AP51" s="17"/>
      <c r="AQ51" s="158">
        <f t="shared" ref="AQ51:AW51" si="33">AQ12+AQ18+AQ24+AQ31+AQ37+AQ43+AQ49</f>
        <v>150880.625</v>
      </c>
      <c r="AR51" s="158">
        <f t="shared" si="33"/>
        <v>142134.375</v>
      </c>
      <c r="AS51" s="158">
        <f t="shared" si="33"/>
        <v>162343.12500000003</v>
      </c>
      <c r="AT51" s="158">
        <f t="shared" si="33"/>
        <v>234090.625</v>
      </c>
      <c r="AU51" s="158">
        <f t="shared" si="33"/>
        <v>264304.54375000001</v>
      </c>
      <c r="AV51" s="158">
        <f t="shared" si="33"/>
        <v>263788.90625</v>
      </c>
      <c r="AW51" s="158">
        <f t="shared" si="33"/>
        <v>279490.66875000001</v>
      </c>
      <c r="AX51" s="158">
        <f>AX12+AX18+AX24+AX31+AX37+AX43+AX49</f>
        <v>281211.09375</v>
      </c>
      <c r="AY51" s="158">
        <f>AY12+AY18+AY24+AY31+AY37+AY43+AY49</f>
        <v>302222.21875</v>
      </c>
      <c r="AZ51" s="158">
        <f t="shared" ref="AZ51:BA51" si="34">AZ12+AZ18+AZ24+AZ31+AZ37+AZ43+AZ49</f>
        <v>334027.93125000002</v>
      </c>
      <c r="BA51" s="158">
        <f t="shared" si="34"/>
        <v>331561.85624999995</v>
      </c>
      <c r="BB51" s="158">
        <f>BB12+BB18+BB24+BB31+BB37+BB43+BB49</f>
        <v>358891.85625000001</v>
      </c>
      <c r="BC51" s="172"/>
      <c r="BD51" s="158">
        <f>BD12+BD18+BD24+BD31+BD37+BD43+BD49</f>
        <v>689448.75</v>
      </c>
      <c r="BE51" s="158">
        <f>BE12+BE18+BE24+BE31+BE37+BE43+BE49</f>
        <v>1088795.2124999999</v>
      </c>
      <c r="BF51" s="158">
        <f>BF12+BF18+BF24+BF31+BF37+BF43+BF49</f>
        <v>1326703.8625</v>
      </c>
    </row>
    <row r="52" spans="1:58" s="82" customFormat="1" ht="12" customHeight="1" thickTop="1">
      <c r="A52" s="32"/>
      <c r="B52" s="135"/>
      <c r="C52" s="135"/>
      <c r="D52" s="135"/>
      <c r="E52" s="86"/>
      <c r="F52" s="87"/>
      <c r="G52" s="86"/>
      <c r="H52" s="86"/>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1"/>
      <c r="AQ52" s="85"/>
      <c r="AR52" s="85"/>
      <c r="AS52" s="85"/>
      <c r="AT52" s="85"/>
      <c r="AU52" s="85"/>
      <c r="AV52" s="85"/>
      <c r="AW52" s="85"/>
      <c r="AX52" s="85"/>
      <c r="BC52" s="140"/>
      <c r="BD52" s="173"/>
      <c r="BE52" s="1"/>
      <c r="BF52" s="1"/>
    </row>
    <row r="53" spans="1:58">
      <c r="BC53" s="140"/>
    </row>
    <row r="54" spans="1:58">
      <c r="BC54" s="140"/>
    </row>
    <row r="55" spans="1:58">
      <c r="BC55" s="140"/>
    </row>
    <row r="56" spans="1:58">
      <c r="BC56" s="140"/>
    </row>
    <row r="57" spans="1:58">
      <c r="BC57" s="140"/>
    </row>
    <row r="58" spans="1:58">
      <c r="BC58" s="140"/>
    </row>
  </sheetData>
  <pageMargins left="0.2" right="0.2" top="0.45" bottom="0.55000000000000004" header="0.17" footer="0.24"/>
  <pageSetup scale="60" fitToWidth="2" fitToHeight="0" orientation="landscape" horizontalDpi="4294967292" verticalDpi="4294967292" r:id="rId1"/>
  <headerFooter>
    <oddFooter>&amp;CCONFIDENTIAL</oddFooter>
  </headerFooter>
  <colBreaks count="2" manualBreakCount="2">
    <brk id="17" max="1048575" man="1"/>
    <brk id="42" max="5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autoPageBreaks="0"/>
  </sheetPr>
  <dimension ref="A1:BF70"/>
  <sheetViews>
    <sheetView showGridLines="0" zoomScale="90" zoomScaleNormal="90" workbookViewId="0">
      <pane xSplit="5" ySplit="4" topLeftCell="F5" activePane="bottomRight" state="frozen"/>
      <selection pane="topRight"/>
      <selection pane="bottomLeft"/>
      <selection pane="bottomRight"/>
    </sheetView>
  </sheetViews>
  <sheetFormatPr defaultColWidth="12.5703125" defaultRowHeight="12.75"/>
  <cols>
    <col min="1" max="1" width="1.7109375" style="1" customWidth="1"/>
    <col min="2" max="2" width="17.42578125" style="1" customWidth="1"/>
    <col min="3" max="3" width="15.28515625" style="1" customWidth="1"/>
    <col min="4" max="4" width="12.5703125" style="1" customWidth="1"/>
    <col min="5" max="5" width="12.140625" style="1" customWidth="1"/>
    <col min="6" max="6" width="10.42578125" style="3" customWidth="1"/>
    <col min="7" max="8" width="13.42578125" style="1" bestFit="1" customWidth="1"/>
    <col min="9" max="9" width="13.42578125" style="2" bestFit="1" customWidth="1"/>
    <col min="10" max="41" width="13.42578125" style="1" bestFit="1" customWidth="1"/>
    <col min="42" max="42" width="1" style="1" customWidth="1"/>
    <col min="43" max="54" width="13.42578125" style="1" bestFit="1" customWidth="1"/>
    <col min="55" max="55" width="3.28515625" style="1" customWidth="1"/>
    <col min="56" max="58" width="15" style="1" bestFit="1" customWidth="1"/>
    <col min="59" max="16384" width="12.5703125" style="1"/>
  </cols>
  <sheetData>
    <row r="1" spans="1:58" ht="18.75">
      <c r="B1" s="126" t="s">
        <v>90</v>
      </c>
      <c r="C1" s="122"/>
      <c r="D1" s="122"/>
      <c r="E1" s="122"/>
      <c r="F1" s="124"/>
      <c r="G1" s="122"/>
      <c r="H1" s="122"/>
      <c r="I1" s="123"/>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8"/>
      <c r="AQ1" s="122"/>
      <c r="AR1" s="122"/>
      <c r="AS1" s="122"/>
      <c r="AT1" s="122"/>
      <c r="AU1" s="122"/>
      <c r="AV1" s="122"/>
      <c r="AW1" s="122"/>
      <c r="AX1" s="122"/>
      <c r="AY1" s="122"/>
      <c r="AZ1" s="122"/>
      <c r="BA1" s="122"/>
      <c r="BB1" s="122"/>
      <c r="BC1" s="122"/>
      <c r="BD1" s="122"/>
      <c r="BE1" s="122"/>
      <c r="BF1" s="122"/>
    </row>
    <row r="2" spans="1:58" ht="18.75">
      <c r="B2" s="129"/>
    </row>
    <row r="3" spans="1:58" ht="13.5" thickBot="1">
      <c r="B3" s="118"/>
      <c r="C3" s="117"/>
      <c r="D3" s="117"/>
    </row>
    <row r="4" spans="1:58" ht="13.5" thickBot="1">
      <c r="A4" s="32" t="s">
        <v>0</v>
      </c>
      <c r="B4" s="131" t="str">
        <f>Staffing!B87</f>
        <v>G&amp;A</v>
      </c>
      <c r="C4" s="132"/>
      <c r="D4" s="132"/>
      <c r="E4" s="115"/>
      <c r="F4" s="114">
        <f>'Model &amp; Metrics'!H$4</f>
        <v>43831</v>
      </c>
      <c r="G4" s="114">
        <f>'Model &amp; Metrics'!I$4</f>
        <v>43890</v>
      </c>
      <c r="H4" s="114">
        <f>'Model &amp; Metrics'!J$4</f>
        <v>43921</v>
      </c>
      <c r="I4" s="114">
        <f>'Model &amp; Metrics'!K$4</f>
        <v>43951</v>
      </c>
      <c r="J4" s="114">
        <f>'Model &amp; Metrics'!L$4</f>
        <v>43982</v>
      </c>
      <c r="K4" s="114">
        <f>'Model &amp; Metrics'!M$4</f>
        <v>44012</v>
      </c>
      <c r="L4" s="114">
        <f>'Model &amp; Metrics'!N$4</f>
        <v>44043</v>
      </c>
      <c r="M4" s="114">
        <f>'Model &amp; Metrics'!O$4</f>
        <v>44074</v>
      </c>
      <c r="N4" s="114">
        <f>'Model &amp; Metrics'!P$4</f>
        <v>44104</v>
      </c>
      <c r="O4" s="114">
        <f>'Model &amp; Metrics'!Q$4</f>
        <v>44135</v>
      </c>
      <c r="P4" s="114">
        <f>'Model &amp; Metrics'!R$4</f>
        <v>44165</v>
      </c>
      <c r="Q4" s="114">
        <f>'Model &amp; Metrics'!S$4</f>
        <v>44196</v>
      </c>
      <c r="R4" s="114">
        <f>'Model &amp; Metrics'!T$4</f>
        <v>44227</v>
      </c>
      <c r="S4" s="114">
        <f>'Model &amp; Metrics'!U$4</f>
        <v>44255</v>
      </c>
      <c r="T4" s="114">
        <f>'Model &amp; Metrics'!V$4</f>
        <v>44286</v>
      </c>
      <c r="U4" s="114">
        <f>'Model &amp; Metrics'!W$4</f>
        <v>44316</v>
      </c>
      <c r="V4" s="114">
        <f>'Model &amp; Metrics'!X$4</f>
        <v>44347</v>
      </c>
      <c r="W4" s="114">
        <f>'Model &amp; Metrics'!Y$4</f>
        <v>44377</v>
      </c>
      <c r="X4" s="114">
        <f>'Model &amp; Metrics'!Z$4</f>
        <v>44408</v>
      </c>
      <c r="Y4" s="114">
        <f>'Model &amp; Metrics'!AA$4</f>
        <v>44439</v>
      </c>
      <c r="Z4" s="114">
        <f>'Model &amp; Metrics'!AB$4</f>
        <v>44469</v>
      </c>
      <c r="AA4" s="114">
        <f>'Model &amp; Metrics'!AC$4</f>
        <v>44500</v>
      </c>
      <c r="AB4" s="114">
        <f>'Model &amp; Metrics'!AD$4</f>
        <v>44530</v>
      </c>
      <c r="AC4" s="114">
        <f>'Model &amp; Metrics'!AE$4</f>
        <v>44561</v>
      </c>
      <c r="AD4" s="114">
        <f>'Model &amp; Metrics'!AF$4</f>
        <v>44592</v>
      </c>
      <c r="AE4" s="114">
        <f>'Model &amp; Metrics'!AG$4</f>
        <v>44620</v>
      </c>
      <c r="AF4" s="114">
        <f>'Model &amp; Metrics'!AH$4</f>
        <v>44651</v>
      </c>
      <c r="AG4" s="114">
        <f>'Model &amp; Metrics'!AI$4</f>
        <v>44681</v>
      </c>
      <c r="AH4" s="114">
        <f>'Model &amp; Metrics'!AJ$4</f>
        <v>44712</v>
      </c>
      <c r="AI4" s="114">
        <f>'Model &amp; Metrics'!AK$4</f>
        <v>44742</v>
      </c>
      <c r="AJ4" s="114">
        <f>'Model &amp; Metrics'!AL$4</f>
        <v>44773</v>
      </c>
      <c r="AK4" s="114">
        <f>'Model &amp; Metrics'!AM$4</f>
        <v>44804</v>
      </c>
      <c r="AL4" s="114">
        <f>'Model &amp; Metrics'!AN$4</f>
        <v>44834</v>
      </c>
      <c r="AM4" s="114">
        <f>'Model &amp; Metrics'!AO$4</f>
        <v>44865</v>
      </c>
      <c r="AN4" s="114">
        <f>'Model &amp; Metrics'!AP$4</f>
        <v>44895</v>
      </c>
      <c r="AO4" s="114">
        <f>'Model &amp; Metrics'!AQ$4</f>
        <v>44926</v>
      </c>
      <c r="AQ4" s="162" t="str">
        <f>'Model &amp; Metrics'!AS4</f>
        <v>Q120</v>
      </c>
      <c r="AR4" s="162" t="str">
        <f>'Model &amp; Metrics'!AT4</f>
        <v>Q220</v>
      </c>
      <c r="AS4" s="162" t="str">
        <f>'Model &amp; Metrics'!AU4</f>
        <v>Q320</v>
      </c>
      <c r="AT4" s="162" t="str">
        <f>'Model &amp; Metrics'!AV4</f>
        <v>Q420</v>
      </c>
      <c r="AU4" s="162" t="str">
        <f>'Model &amp; Metrics'!AW4</f>
        <v>Q121</v>
      </c>
      <c r="AV4" s="162" t="str">
        <f>'Model &amp; Metrics'!AX4</f>
        <v>Q221</v>
      </c>
      <c r="AW4" s="162" t="str">
        <f>'Model &amp; Metrics'!AY4</f>
        <v>Q321</v>
      </c>
      <c r="AX4" s="162" t="str">
        <f>'Model &amp; Metrics'!AZ4</f>
        <v>Q421</v>
      </c>
      <c r="AY4" s="162" t="str">
        <f>'Model &amp; Metrics'!BA4</f>
        <v>Q122</v>
      </c>
      <c r="AZ4" s="162" t="str">
        <f>'Model &amp; Metrics'!BB4</f>
        <v>Q222</v>
      </c>
      <c r="BA4" s="162" t="str">
        <f>'Model &amp; Metrics'!BC4</f>
        <v>Q322</v>
      </c>
      <c r="BB4" s="162" t="str">
        <f>'Model &amp; Metrics'!BD4</f>
        <v>Q422</v>
      </c>
      <c r="BD4" s="134">
        <f>'Model &amp; Metrics'!BF4</f>
        <v>2020</v>
      </c>
      <c r="BE4" s="134">
        <f>'Model &amp; Metrics'!BG4</f>
        <v>2021</v>
      </c>
      <c r="BF4" s="134">
        <f>'Model &amp; Metrics'!BH4</f>
        <v>2022</v>
      </c>
    </row>
    <row r="5" spans="1:58">
      <c r="C5" s="139"/>
      <c r="D5" s="139"/>
      <c r="E5" s="139"/>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Q5" s="140"/>
      <c r="AR5" s="140"/>
      <c r="AS5" s="140"/>
      <c r="AT5" s="140"/>
      <c r="AU5" s="140"/>
      <c r="AV5" s="140"/>
      <c r="AW5" s="140"/>
      <c r="AX5" s="140"/>
      <c r="BD5" s="138"/>
      <c r="BE5" s="138"/>
      <c r="BF5" s="138"/>
    </row>
    <row r="6" spans="1:58">
      <c r="B6" s="1" t="s">
        <v>53</v>
      </c>
      <c r="C6" s="139"/>
      <c r="D6" s="139"/>
      <c r="E6" s="139"/>
      <c r="F6" s="140">
        <f>Staffing!H104</f>
        <v>3</v>
      </c>
      <c r="G6" s="140">
        <f>Staffing!I104</f>
        <v>3</v>
      </c>
      <c r="H6" s="140">
        <f>Staffing!J104</f>
        <v>3</v>
      </c>
      <c r="I6" s="140">
        <f>Staffing!K104</f>
        <v>3</v>
      </c>
      <c r="J6" s="140">
        <f>Staffing!L104</f>
        <v>4</v>
      </c>
      <c r="K6" s="140">
        <f>Staffing!M104</f>
        <v>4</v>
      </c>
      <c r="L6" s="140">
        <f>Staffing!N104</f>
        <v>4</v>
      </c>
      <c r="M6" s="140">
        <f>Staffing!O104</f>
        <v>4</v>
      </c>
      <c r="N6" s="140">
        <f>Staffing!P104</f>
        <v>4</v>
      </c>
      <c r="O6" s="140">
        <f>Staffing!Q104</f>
        <v>4</v>
      </c>
      <c r="P6" s="140">
        <f>Staffing!R104</f>
        <v>4</v>
      </c>
      <c r="Q6" s="140">
        <f>Staffing!S104</f>
        <v>4</v>
      </c>
      <c r="R6" s="140">
        <f>Staffing!T104</f>
        <v>5</v>
      </c>
      <c r="S6" s="140">
        <f>Staffing!U104</f>
        <v>5</v>
      </c>
      <c r="T6" s="140">
        <f>Staffing!V104</f>
        <v>5</v>
      </c>
      <c r="U6" s="140">
        <f>Staffing!W104</f>
        <v>5</v>
      </c>
      <c r="V6" s="140">
        <f>Staffing!X104</f>
        <v>5</v>
      </c>
      <c r="W6" s="140">
        <f>Staffing!Y104</f>
        <v>5</v>
      </c>
      <c r="X6" s="140">
        <f>Staffing!Z104</f>
        <v>6</v>
      </c>
      <c r="Y6" s="140">
        <f>Staffing!AA104</f>
        <v>6</v>
      </c>
      <c r="Z6" s="140">
        <f>Staffing!AB104</f>
        <v>6</v>
      </c>
      <c r="AA6" s="140">
        <f>Staffing!AC104</f>
        <v>6</v>
      </c>
      <c r="AB6" s="140">
        <f>Staffing!AD104</f>
        <v>6</v>
      </c>
      <c r="AC6" s="140">
        <f>Staffing!AE104</f>
        <v>6</v>
      </c>
      <c r="AD6" s="140">
        <f>Staffing!AF104</f>
        <v>6</v>
      </c>
      <c r="AE6" s="140">
        <f>Staffing!AG104</f>
        <v>6</v>
      </c>
      <c r="AF6" s="140">
        <f>Staffing!AH104</f>
        <v>6</v>
      </c>
      <c r="AG6" s="140">
        <f>Staffing!AI104</f>
        <v>7</v>
      </c>
      <c r="AH6" s="140">
        <f>Staffing!AJ104</f>
        <v>7</v>
      </c>
      <c r="AI6" s="140">
        <f>Staffing!AK104</f>
        <v>7</v>
      </c>
      <c r="AJ6" s="140">
        <f>Staffing!AL104</f>
        <v>7</v>
      </c>
      <c r="AK6" s="140">
        <f>Staffing!AM104</f>
        <v>7</v>
      </c>
      <c r="AL6" s="140">
        <f>Staffing!AN104</f>
        <v>7</v>
      </c>
      <c r="AM6" s="140">
        <f>Staffing!AO104</f>
        <v>7</v>
      </c>
      <c r="AN6" s="140">
        <f>Staffing!AP104</f>
        <v>7</v>
      </c>
      <c r="AO6" s="140">
        <f>Staffing!AQ104</f>
        <v>7</v>
      </c>
      <c r="AQ6" s="140">
        <f>H6</f>
        <v>3</v>
      </c>
      <c r="AR6" s="140">
        <f>K6</f>
        <v>4</v>
      </c>
      <c r="AS6" s="140">
        <f>N6</f>
        <v>4</v>
      </c>
      <c r="AT6" s="140">
        <f>Q6</f>
        <v>4</v>
      </c>
      <c r="AU6" s="140">
        <f>T6</f>
        <v>5</v>
      </c>
      <c r="AV6" s="140">
        <f>W6</f>
        <v>5</v>
      </c>
      <c r="AW6" s="140">
        <f>Z6</f>
        <v>6</v>
      </c>
      <c r="AX6" s="140">
        <f>AC6</f>
        <v>6</v>
      </c>
      <c r="AY6" s="140">
        <f>AF6</f>
        <v>6</v>
      </c>
      <c r="AZ6" s="140">
        <f>AI6</f>
        <v>7</v>
      </c>
      <c r="BA6" s="140">
        <f>+AL6</f>
        <v>7</v>
      </c>
      <c r="BB6" s="140">
        <f>+AO6</f>
        <v>7</v>
      </c>
      <c r="BC6" s="143"/>
      <c r="BD6" s="163">
        <f>AT6</f>
        <v>4</v>
      </c>
      <c r="BE6" s="163">
        <f>AX6</f>
        <v>6</v>
      </c>
      <c r="BF6" s="163">
        <f>BB6</f>
        <v>7</v>
      </c>
    </row>
    <row r="7" spans="1:58">
      <c r="C7" s="139"/>
      <c r="D7" s="139"/>
      <c r="E7" s="139"/>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Q7" s="140"/>
      <c r="AR7" s="140"/>
      <c r="AS7" s="140"/>
      <c r="AT7" s="140"/>
      <c r="AU7" s="140"/>
      <c r="AV7" s="140"/>
      <c r="AW7" s="140"/>
      <c r="AX7" s="140"/>
      <c r="BD7" s="163"/>
      <c r="BE7" s="163"/>
      <c r="BF7" s="163"/>
    </row>
    <row r="8" spans="1:58">
      <c r="B8" s="4" t="str">
        <f>Sales!$B$8</f>
        <v>PAYROLL</v>
      </c>
      <c r="C8" s="139"/>
      <c r="D8" s="139"/>
      <c r="E8" s="139"/>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Q8" s="140"/>
      <c r="AR8" s="140"/>
      <c r="AS8" s="140"/>
      <c r="AT8" s="140"/>
      <c r="AU8" s="140"/>
      <c r="AV8" s="140"/>
      <c r="AW8" s="140"/>
      <c r="AX8" s="140"/>
      <c r="BD8" s="163"/>
      <c r="BE8" s="163"/>
      <c r="BF8" s="163"/>
    </row>
    <row r="9" spans="1:58">
      <c r="B9" s="142" t="s">
        <v>55</v>
      </c>
      <c r="C9" s="139"/>
      <c r="D9" s="139"/>
      <c r="E9" s="139"/>
      <c r="F9" s="140">
        <f>Staffing!H105</f>
        <v>29166.666666666668</v>
      </c>
      <c r="G9" s="140">
        <f>Staffing!I105</f>
        <v>29166.666666666668</v>
      </c>
      <c r="H9" s="140">
        <f>Staffing!J105</f>
        <v>29166.666666666668</v>
      </c>
      <c r="I9" s="140">
        <f>Staffing!K105</f>
        <v>29166.666666666668</v>
      </c>
      <c r="J9" s="140">
        <f>Staffing!L105</f>
        <v>32500</v>
      </c>
      <c r="K9" s="140">
        <f>Staffing!M105</f>
        <v>32500</v>
      </c>
      <c r="L9" s="140">
        <f>Staffing!N105</f>
        <v>32500</v>
      </c>
      <c r="M9" s="140">
        <f>Staffing!O105</f>
        <v>32500</v>
      </c>
      <c r="N9" s="140">
        <f>Staffing!P105</f>
        <v>32500</v>
      </c>
      <c r="O9" s="140">
        <f>Staffing!Q105</f>
        <v>32500</v>
      </c>
      <c r="P9" s="140">
        <f>Staffing!R105</f>
        <v>32500</v>
      </c>
      <c r="Q9" s="140">
        <f>Staffing!S105</f>
        <v>32500</v>
      </c>
      <c r="R9" s="140">
        <f>Staffing!T105</f>
        <v>43375.000000000007</v>
      </c>
      <c r="S9" s="140">
        <f>Staffing!U105</f>
        <v>43375.000000000007</v>
      </c>
      <c r="T9" s="140">
        <f>Staffing!V105</f>
        <v>43375.000000000007</v>
      </c>
      <c r="U9" s="140">
        <f>Staffing!W105</f>
        <v>43375.000000000007</v>
      </c>
      <c r="V9" s="140">
        <f>Staffing!X105</f>
        <v>43475.000000000007</v>
      </c>
      <c r="W9" s="140">
        <f>Staffing!Y105</f>
        <v>43475.000000000007</v>
      </c>
      <c r="X9" s="140">
        <f>Staffing!Z105</f>
        <v>47641.666666666672</v>
      </c>
      <c r="Y9" s="140">
        <f>Staffing!AA105</f>
        <v>47641.666666666672</v>
      </c>
      <c r="Z9" s="140">
        <f>Staffing!AB105</f>
        <v>47641.666666666672</v>
      </c>
      <c r="AA9" s="140">
        <f>Staffing!AC105</f>
        <v>47641.666666666672</v>
      </c>
      <c r="AB9" s="140">
        <f>Staffing!AD105</f>
        <v>47641.666666666672</v>
      </c>
      <c r="AC9" s="140">
        <f>Staffing!AE105</f>
        <v>47641.666666666672</v>
      </c>
      <c r="AD9" s="140">
        <f>Staffing!AF105</f>
        <v>47941.666666666672</v>
      </c>
      <c r="AE9" s="140">
        <f>Staffing!AG105</f>
        <v>47941.666666666672</v>
      </c>
      <c r="AF9" s="140">
        <f>Staffing!AH105</f>
        <v>47941.666666666672</v>
      </c>
      <c r="AG9" s="140">
        <f>Staffing!AI105</f>
        <v>53775.000000000007</v>
      </c>
      <c r="AH9" s="140">
        <f>Staffing!AJ105</f>
        <v>53775.000000000007</v>
      </c>
      <c r="AI9" s="140">
        <f>Staffing!AK105</f>
        <v>53775.000000000007</v>
      </c>
      <c r="AJ9" s="140">
        <f>Staffing!AL105</f>
        <v>53900.000000000007</v>
      </c>
      <c r="AK9" s="140">
        <f>Staffing!AM105</f>
        <v>53900.000000000007</v>
      </c>
      <c r="AL9" s="140">
        <f>Staffing!AN105</f>
        <v>53900.000000000007</v>
      </c>
      <c r="AM9" s="140">
        <f>Staffing!AO105</f>
        <v>53900.000000000007</v>
      </c>
      <c r="AN9" s="140">
        <f>Staffing!AP105</f>
        <v>53900.000000000007</v>
      </c>
      <c r="AO9" s="140">
        <f>Staffing!AQ105</f>
        <v>53900.000000000007</v>
      </c>
      <c r="AQ9" s="140">
        <f>SUM(F9:H9)</f>
        <v>87500</v>
      </c>
      <c r="AR9" s="140">
        <f>SUM(I9:K9)</f>
        <v>94166.666666666672</v>
      </c>
      <c r="AS9" s="140">
        <f>SUM(L9:N9)</f>
        <v>97500</v>
      </c>
      <c r="AT9" s="140">
        <f>SUM(O9:Q9)</f>
        <v>97500</v>
      </c>
      <c r="AU9" s="140">
        <f>SUM(R9:T9)</f>
        <v>130125.00000000003</v>
      </c>
      <c r="AV9" s="140">
        <f>SUM(U9:W9)</f>
        <v>130325.00000000003</v>
      </c>
      <c r="AW9" s="140">
        <f>SUM(X9:Z9)</f>
        <v>142925</v>
      </c>
      <c r="AX9" s="140">
        <f>SUM(AA9:AC9)</f>
        <v>142925</v>
      </c>
      <c r="AY9" s="140">
        <f>SUM(AD9:AF9)</f>
        <v>143825</v>
      </c>
      <c r="AZ9" s="140">
        <f>SUM(AG9:AI9)</f>
        <v>161325.00000000003</v>
      </c>
      <c r="BA9" s="140">
        <f>SUM(AJ9:AL9)</f>
        <v>161700.00000000003</v>
      </c>
      <c r="BB9" s="140">
        <f>SUM(AM9:AO9)</f>
        <v>161700.00000000003</v>
      </c>
      <c r="BD9" s="163">
        <f>SUM(AQ9:AT9)</f>
        <v>376666.66666666669</v>
      </c>
      <c r="BE9" s="163">
        <f>SUM(AU9:AX9)</f>
        <v>546300</v>
      </c>
      <c r="BF9" s="163">
        <f>SUM(AY9:BB9)</f>
        <v>628550</v>
      </c>
    </row>
    <row r="10" spans="1:58">
      <c r="B10" s="142" t="s">
        <v>56</v>
      </c>
      <c r="C10" s="139"/>
      <c r="D10" s="139"/>
      <c r="E10" s="139"/>
      <c r="F10" s="140">
        <f>Staffing!H106+Staffing!H107</f>
        <v>5439.5833333333339</v>
      </c>
      <c r="G10" s="140">
        <f>Staffing!I106+Staffing!I107</f>
        <v>5439.5833333333339</v>
      </c>
      <c r="H10" s="140">
        <f>Staffing!J106+Staffing!J107</f>
        <v>5439.5833333333339</v>
      </c>
      <c r="I10" s="140">
        <f>Staffing!K106+Staffing!K107</f>
        <v>5439.5833333333339</v>
      </c>
      <c r="J10" s="140">
        <f>Staffing!L106+Staffing!L107</f>
        <v>6061.25</v>
      </c>
      <c r="K10" s="140">
        <f>Staffing!M106+Staffing!M107</f>
        <v>6061.25</v>
      </c>
      <c r="L10" s="140">
        <f>Staffing!N106+Staffing!N107</f>
        <v>6061.25</v>
      </c>
      <c r="M10" s="140">
        <f>Staffing!O106+Staffing!O107</f>
        <v>6061.25</v>
      </c>
      <c r="N10" s="140">
        <f>Staffing!P106+Staffing!P107</f>
        <v>6061.25</v>
      </c>
      <c r="O10" s="140">
        <f>Staffing!Q106+Staffing!Q107</f>
        <v>6061.25</v>
      </c>
      <c r="P10" s="140">
        <f>Staffing!R106+Staffing!R107</f>
        <v>6061.25</v>
      </c>
      <c r="Q10" s="140">
        <f>Staffing!S106+Staffing!S107</f>
        <v>6061.25</v>
      </c>
      <c r="R10" s="140">
        <f>Staffing!T106+Staffing!T107</f>
        <v>8089.4375000000018</v>
      </c>
      <c r="S10" s="140">
        <f>Staffing!U106+Staffing!U107</f>
        <v>8089.4375000000018</v>
      </c>
      <c r="T10" s="140">
        <f>Staffing!V106+Staffing!V107</f>
        <v>8089.4375000000018</v>
      </c>
      <c r="U10" s="140">
        <f>Staffing!W106+Staffing!W107</f>
        <v>8089.4375000000018</v>
      </c>
      <c r="V10" s="140">
        <f>Staffing!X106+Staffing!X107</f>
        <v>8108.0875000000015</v>
      </c>
      <c r="W10" s="140">
        <f>Staffing!Y106+Staffing!Y107</f>
        <v>8108.0875000000015</v>
      </c>
      <c r="X10" s="140">
        <f>Staffing!Z106+Staffing!Z107</f>
        <v>8885.1708333333336</v>
      </c>
      <c r="Y10" s="140">
        <f>Staffing!AA106+Staffing!AA107</f>
        <v>8885.1708333333336</v>
      </c>
      <c r="Z10" s="140">
        <f>Staffing!AB106+Staffing!AB107</f>
        <v>8885.1708333333336</v>
      </c>
      <c r="AA10" s="140">
        <f>Staffing!AC106+Staffing!AC107</f>
        <v>8885.1708333333336</v>
      </c>
      <c r="AB10" s="140">
        <f>Staffing!AD106+Staffing!AD107</f>
        <v>8885.1708333333336</v>
      </c>
      <c r="AC10" s="140">
        <f>Staffing!AE106+Staffing!AE107</f>
        <v>8885.1708333333336</v>
      </c>
      <c r="AD10" s="140">
        <f>Staffing!AF106+Staffing!AF107</f>
        <v>8941.1208333333343</v>
      </c>
      <c r="AE10" s="140">
        <f>Staffing!AG106+Staffing!AG107</f>
        <v>8941.1208333333343</v>
      </c>
      <c r="AF10" s="140">
        <f>Staffing!AH106+Staffing!AH107</f>
        <v>8941.1208333333343</v>
      </c>
      <c r="AG10" s="140">
        <f>Staffing!AI106+Staffing!AI107</f>
        <v>10029.037500000002</v>
      </c>
      <c r="AH10" s="140">
        <f>Staffing!AJ106+Staffing!AJ107</f>
        <v>10029.037500000002</v>
      </c>
      <c r="AI10" s="140">
        <f>Staffing!AK106+Staffing!AK107</f>
        <v>10029.037500000002</v>
      </c>
      <c r="AJ10" s="140">
        <f>Staffing!AL106+Staffing!AL107</f>
        <v>10052.350000000002</v>
      </c>
      <c r="AK10" s="140">
        <f>Staffing!AM106+Staffing!AM107</f>
        <v>10052.350000000002</v>
      </c>
      <c r="AL10" s="140">
        <f>Staffing!AN106+Staffing!AN107</f>
        <v>10052.350000000002</v>
      </c>
      <c r="AM10" s="140">
        <f>Staffing!AO106+Staffing!AO107</f>
        <v>10052.350000000002</v>
      </c>
      <c r="AN10" s="140">
        <f>Staffing!AP106+Staffing!AP107</f>
        <v>10052.350000000002</v>
      </c>
      <c r="AO10" s="140">
        <f>Staffing!AQ106+Staffing!AQ107</f>
        <v>10052.350000000002</v>
      </c>
      <c r="AQ10" s="140">
        <f>SUM(F10:H10)</f>
        <v>16318.750000000002</v>
      </c>
      <c r="AR10" s="140">
        <f>SUM(I10:K10)</f>
        <v>17562.083333333336</v>
      </c>
      <c r="AS10" s="140">
        <f>SUM(L10:N10)</f>
        <v>18183.75</v>
      </c>
      <c r="AT10" s="140">
        <f>SUM(O10:Q10)</f>
        <v>18183.75</v>
      </c>
      <c r="AU10" s="140">
        <f>SUM(R10:T10)</f>
        <v>24268.312500000007</v>
      </c>
      <c r="AV10" s="140">
        <f>SUM(U10:W10)</f>
        <v>24305.612500000003</v>
      </c>
      <c r="AW10" s="140">
        <f>SUM(X10:Z10)</f>
        <v>26655.512500000001</v>
      </c>
      <c r="AX10" s="140">
        <f>SUM(AA10:AC10)</f>
        <v>26655.512500000001</v>
      </c>
      <c r="AY10" s="140">
        <f t="shared" ref="AY10:AY56" si="0">SUM(AD10:AF10)</f>
        <v>26823.362500000003</v>
      </c>
      <c r="AZ10" s="140">
        <f t="shared" ref="AZ10:AZ56" si="1">SUM(AG10:AI10)</f>
        <v>30087.112500000007</v>
      </c>
      <c r="BA10" s="140">
        <f t="shared" ref="BA10:BA56" si="2">SUM(AJ10:AL10)</f>
        <v>30157.050000000007</v>
      </c>
      <c r="BB10" s="140">
        <f>SUM(AM10:AO10)</f>
        <v>30157.050000000007</v>
      </c>
      <c r="BD10" s="163">
        <f>SUM(AQ10:AT10)</f>
        <v>70248.333333333343</v>
      </c>
      <c r="BE10" s="163">
        <f>SUM(AU10:AX10)</f>
        <v>101884.95000000001</v>
      </c>
      <c r="BF10" s="163">
        <f>SUM(AY10:BB10)</f>
        <v>117224.57500000001</v>
      </c>
    </row>
    <row r="11" spans="1:58" ht="6" customHeight="1">
      <c r="B11" s="142"/>
      <c r="C11" s="139"/>
      <c r="D11" s="139"/>
      <c r="E11" s="139"/>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Q11" s="144"/>
      <c r="AR11" s="144"/>
      <c r="AS11" s="144"/>
      <c r="AT11" s="144"/>
      <c r="AU11" s="144"/>
      <c r="AV11" s="144"/>
      <c r="AW11" s="144"/>
      <c r="AX11" s="144"/>
      <c r="AY11" s="140"/>
      <c r="AZ11" s="140"/>
      <c r="BA11" s="140"/>
      <c r="BB11" s="140"/>
      <c r="BD11" s="164"/>
      <c r="BE11" s="164"/>
      <c r="BF11" s="164"/>
    </row>
    <row r="12" spans="1:58">
      <c r="B12" s="146" t="str">
        <f>"TOTAL "&amp;B8</f>
        <v>TOTAL PAYROLL</v>
      </c>
      <c r="C12" s="147"/>
      <c r="D12" s="147"/>
      <c r="E12" s="147"/>
      <c r="F12" s="148">
        <f>SUM(F9:F11)</f>
        <v>34606.25</v>
      </c>
      <c r="G12" s="148">
        <f t="shared" ref="G12:AO12" si="3">SUM(G9:G11)</f>
        <v>34606.25</v>
      </c>
      <c r="H12" s="148">
        <f t="shared" si="3"/>
        <v>34606.25</v>
      </c>
      <c r="I12" s="148">
        <f t="shared" si="3"/>
        <v>34606.25</v>
      </c>
      <c r="J12" s="148">
        <f t="shared" si="3"/>
        <v>38561.25</v>
      </c>
      <c r="K12" s="148">
        <f t="shared" si="3"/>
        <v>38561.25</v>
      </c>
      <c r="L12" s="148">
        <f t="shared" si="3"/>
        <v>38561.25</v>
      </c>
      <c r="M12" s="148">
        <f t="shared" si="3"/>
        <v>38561.25</v>
      </c>
      <c r="N12" s="148">
        <f t="shared" si="3"/>
        <v>38561.25</v>
      </c>
      <c r="O12" s="148">
        <f t="shared" si="3"/>
        <v>38561.25</v>
      </c>
      <c r="P12" s="148">
        <f t="shared" si="3"/>
        <v>38561.25</v>
      </c>
      <c r="Q12" s="148">
        <f t="shared" si="3"/>
        <v>38561.25</v>
      </c>
      <c r="R12" s="148">
        <f t="shared" si="3"/>
        <v>51464.437500000007</v>
      </c>
      <c r="S12" s="148">
        <f t="shared" si="3"/>
        <v>51464.437500000007</v>
      </c>
      <c r="T12" s="148">
        <f t="shared" si="3"/>
        <v>51464.437500000007</v>
      </c>
      <c r="U12" s="148">
        <f t="shared" si="3"/>
        <v>51464.437500000007</v>
      </c>
      <c r="V12" s="148">
        <f t="shared" si="3"/>
        <v>51583.087500000009</v>
      </c>
      <c r="W12" s="148">
        <f t="shared" si="3"/>
        <v>51583.087500000009</v>
      </c>
      <c r="X12" s="148">
        <f t="shared" si="3"/>
        <v>56526.837500000009</v>
      </c>
      <c r="Y12" s="148">
        <f t="shared" si="3"/>
        <v>56526.837500000009</v>
      </c>
      <c r="Z12" s="148">
        <f t="shared" si="3"/>
        <v>56526.837500000009</v>
      </c>
      <c r="AA12" s="148">
        <f t="shared" si="3"/>
        <v>56526.837500000009</v>
      </c>
      <c r="AB12" s="148">
        <f t="shared" si="3"/>
        <v>56526.837500000009</v>
      </c>
      <c r="AC12" s="148">
        <f t="shared" si="3"/>
        <v>56526.837500000009</v>
      </c>
      <c r="AD12" s="148">
        <f t="shared" si="3"/>
        <v>56882.787500000006</v>
      </c>
      <c r="AE12" s="148">
        <f t="shared" si="3"/>
        <v>56882.787500000006</v>
      </c>
      <c r="AF12" s="148">
        <f t="shared" si="3"/>
        <v>56882.787500000006</v>
      </c>
      <c r="AG12" s="148">
        <f t="shared" si="3"/>
        <v>63804.037500000006</v>
      </c>
      <c r="AH12" s="148">
        <f t="shared" si="3"/>
        <v>63804.037500000006</v>
      </c>
      <c r="AI12" s="148">
        <f t="shared" si="3"/>
        <v>63804.037500000006</v>
      </c>
      <c r="AJ12" s="148">
        <f t="shared" si="3"/>
        <v>63952.350000000006</v>
      </c>
      <c r="AK12" s="148">
        <f t="shared" si="3"/>
        <v>63952.350000000006</v>
      </c>
      <c r="AL12" s="148">
        <f t="shared" si="3"/>
        <v>63952.350000000006</v>
      </c>
      <c r="AM12" s="148">
        <f t="shared" si="3"/>
        <v>63952.350000000006</v>
      </c>
      <c r="AN12" s="148">
        <f t="shared" si="3"/>
        <v>63952.350000000006</v>
      </c>
      <c r="AO12" s="148">
        <f t="shared" si="3"/>
        <v>63952.350000000006</v>
      </c>
      <c r="AQ12" s="148">
        <f t="shared" ref="AQ12:AV12" si="4">SUM(AQ9:AQ11)</f>
        <v>103818.75</v>
      </c>
      <c r="AR12" s="148">
        <f t="shared" si="4"/>
        <v>111728.75</v>
      </c>
      <c r="AS12" s="148">
        <f>SUM(L12:N12)</f>
        <v>115683.75</v>
      </c>
      <c r="AT12" s="148">
        <f>SUM(O12:Q12)</f>
        <v>115683.75</v>
      </c>
      <c r="AU12" s="148">
        <f t="shared" si="4"/>
        <v>154393.31250000003</v>
      </c>
      <c r="AV12" s="148">
        <f t="shared" si="4"/>
        <v>154630.61250000005</v>
      </c>
      <c r="AW12" s="148">
        <f>SUM(AW9:AW11)</f>
        <v>169580.51250000001</v>
      </c>
      <c r="AX12" s="148">
        <f>SUM(AX9:AX11)</f>
        <v>169580.51250000001</v>
      </c>
      <c r="AY12" s="148">
        <f t="shared" ref="AY12:BB12" si="5">SUM(AY9:AY11)</f>
        <v>170648.36249999999</v>
      </c>
      <c r="AZ12" s="148">
        <f t="shared" si="5"/>
        <v>191412.11250000005</v>
      </c>
      <c r="BA12" s="148">
        <f t="shared" si="5"/>
        <v>191857.05000000005</v>
      </c>
      <c r="BB12" s="148">
        <f t="shared" si="5"/>
        <v>191857.05000000005</v>
      </c>
      <c r="BD12" s="165">
        <f>SUM(AQ12:AT12)</f>
        <v>446915</v>
      </c>
      <c r="BE12" s="165">
        <f>SUM(AU12:AX12)</f>
        <v>648184.95000000007</v>
      </c>
      <c r="BF12" s="165">
        <f>SUM(AY12:BB12)</f>
        <v>745774.57500000019</v>
      </c>
    </row>
    <row r="13" spans="1:58">
      <c r="C13" s="139"/>
      <c r="D13" s="139"/>
      <c r="E13" s="139"/>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Q13" s="140"/>
      <c r="AR13" s="140"/>
      <c r="AS13" s="140"/>
      <c r="AT13" s="140"/>
      <c r="AU13" s="140"/>
      <c r="AV13" s="140"/>
      <c r="AW13" s="140"/>
      <c r="AX13" s="140"/>
      <c r="AY13" s="140"/>
      <c r="AZ13" s="140"/>
      <c r="BA13" s="140"/>
      <c r="BB13" s="140"/>
      <c r="BD13" s="163"/>
      <c r="BE13" s="163"/>
      <c r="BF13" s="163"/>
    </row>
    <row r="14" spans="1:58">
      <c r="B14" s="4" t="s">
        <v>58</v>
      </c>
      <c r="C14" s="139"/>
      <c r="D14" s="139"/>
      <c r="E14" s="139"/>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Q14" s="140"/>
      <c r="AR14" s="140"/>
      <c r="AS14" s="140"/>
      <c r="AT14" s="140"/>
      <c r="AU14" s="140"/>
      <c r="AV14" s="140"/>
      <c r="AW14" s="140"/>
      <c r="AX14" s="140"/>
      <c r="AY14" s="140"/>
      <c r="AZ14" s="140"/>
      <c r="BA14" s="140"/>
      <c r="BB14" s="140"/>
      <c r="BD14" s="163"/>
      <c r="BE14" s="163"/>
      <c r="BF14" s="163"/>
    </row>
    <row r="15" spans="1:58">
      <c r="B15" s="149" t="s">
        <v>91</v>
      </c>
      <c r="C15" s="139"/>
      <c r="D15" s="150">
        <v>0</v>
      </c>
      <c r="E15" s="151" t="s">
        <v>60</v>
      </c>
      <c r="F15" s="140">
        <f>$D15</f>
        <v>0</v>
      </c>
      <c r="G15" s="140">
        <f t="shared" ref="G15:AO15" si="6">$D15</f>
        <v>0</v>
      </c>
      <c r="H15" s="140">
        <f t="shared" si="6"/>
        <v>0</v>
      </c>
      <c r="I15" s="140">
        <f t="shared" si="6"/>
        <v>0</v>
      </c>
      <c r="J15" s="140">
        <f t="shared" si="6"/>
        <v>0</v>
      </c>
      <c r="K15" s="140">
        <f t="shared" si="6"/>
        <v>0</v>
      </c>
      <c r="L15" s="140">
        <f t="shared" si="6"/>
        <v>0</v>
      </c>
      <c r="M15" s="140">
        <f t="shared" si="6"/>
        <v>0</v>
      </c>
      <c r="N15" s="140">
        <f t="shared" si="6"/>
        <v>0</v>
      </c>
      <c r="O15" s="140">
        <f t="shared" si="6"/>
        <v>0</v>
      </c>
      <c r="P15" s="140">
        <f t="shared" si="6"/>
        <v>0</v>
      </c>
      <c r="Q15" s="140">
        <f t="shared" si="6"/>
        <v>0</v>
      </c>
      <c r="R15" s="140">
        <f t="shared" si="6"/>
        <v>0</v>
      </c>
      <c r="S15" s="140">
        <f t="shared" si="6"/>
        <v>0</v>
      </c>
      <c r="T15" s="140">
        <f t="shared" si="6"/>
        <v>0</v>
      </c>
      <c r="U15" s="140">
        <f t="shared" si="6"/>
        <v>0</v>
      </c>
      <c r="V15" s="140">
        <f t="shared" si="6"/>
        <v>0</v>
      </c>
      <c r="W15" s="140">
        <f t="shared" si="6"/>
        <v>0</v>
      </c>
      <c r="X15" s="140">
        <f t="shared" si="6"/>
        <v>0</v>
      </c>
      <c r="Y15" s="140">
        <f t="shared" si="6"/>
        <v>0</v>
      </c>
      <c r="Z15" s="140">
        <f t="shared" si="6"/>
        <v>0</v>
      </c>
      <c r="AA15" s="140">
        <f t="shared" si="6"/>
        <v>0</v>
      </c>
      <c r="AB15" s="140">
        <f t="shared" si="6"/>
        <v>0</v>
      </c>
      <c r="AC15" s="140">
        <f t="shared" si="6"/>
        <v>0</v>
      </c>
      <c r="AD15" s="140">
        <f t="shared" si="6"/>
        <v>0</v>
      </c>
      <c r="AE15" s="140">
        <f t="shared" si="6"/>
        <v>0</v>
      </c>
      <c r="AF15" s="140">
        <f t="shared" si="6"/>
        <v>0</v>
      </c>
      <c r="AG15" s="140">
        <f t="shared" si="6"/>
        <v>0</v>
      </c>
      <c r="AH15" s="140">
        <f t="shared" si="6"/>
        <v>0</v>
      </c>
      <c r="AI15" s="140">
        <f t="shared" si="6"/>
        <v>0</v>
      </c>
      <c r="AJ15" s="140">
        <f t="shared" si="6"/>
        <v>0</v>
      </c>
      <c r="AK15" s="140">
        <f t="shared" si="6"/>
        <v>0</v>
      </c>
      <c r="AL15" s="140">
        <f t="shared" si="6"/>
        <v>0</v>
      </c>
      <c r="AM15" s="140">
        <f t="shared" si="6"/>
        <v>0</v>
      </c>
      <c r="AN15" s="140">
        <f t="shared" si="6"/>
        <v>0</v>
      </c>
      <c r="AO15" s="140">
        <f t="shared" si="6"/>
        <v>0</v>
      </c>
      <c r="AP15" s="140"/>
      <c r="AQ15" s="140">
        <f t="shared" ref="AQ15:AQ20" si="7">SUM(F15:H15)</f>
        <v>0</v>
      </c>
      <c r="AR15" s="140">
        <f t="shared" ref="AR15:AR20" si="8">SUM(I15:K15)</f>
        <v>0</v>
      </c>
      <c r="AS15" s="140">
        <f t="shared" ref="AS15:AS20" si="9">SUM(L15:N15)</f>
        <v>0</v>
      </c>
      <c r="AT15" s="140">
        <f t="shared" ref="AT15:AT20" si="10">SUM(O15:Q15)</f>
        <v>0</v>
      </c>
      <c r="AU15" s="140">
        <f t="shared" ref="AU15:AU20" si="11">SUM(R15:T15)</f>
        <v>0</v>
      </c>
      <c r="AV15" s="140">
        <f t="shared" ref="AV15:AV20" si="12">SUM(U15:W15)</f>
        <v>0</v>
      </c>
      <c r="AW15" s="140">
        <f t="shared" ref="AW15:AW20" si="13">SUM(X15:Z15)</f>
        <v>0</v>
      </c>
      <c r="AX15" s="140">
        <f t="shared" ref="AX15:AX20" si="14">SUM(AA15:AC15)</f>
        <v>0</v>
      </c>
      <c r="AY15" s="140">
        <f t="shared" ref="AY15:AY19" si="15">SUM(AD15:AF15)</f>
        <v>0</v>
      </c>
      <c r="AZ15" s="140">
        <f t="shared" ref="AZ15:AZ20" si="16">SUM(AG15:AI15)</f>
        <v>0</v>
      </c>
      <c r="BA15" s="140">
        <f t="shared" ref="BA15:BA20" si="17">SUM(AJ15:AL15)</f>
        <v>0</v>
      </c>
      <c r="BB15" s="140">
        <f t="shared" ref="BB15:BB20" si="18">SUM(AM15:AO15)</f>
        <v>0</v>
      </c>
      <c r="BC15" s="542"/>
      <c r="BD15" s="163">
        <f t="shared" ref="BD15:BD20" si="19">SUM(AQ15:AT15)</f>
        <v>0</v>
      </c>
      <c r="BE15" s="163">
        <f t="shared" ref="BE15:BE20" si="20">SUM(AU15:AX15)</f>
        <v>0</v>
      </c>
      <c r="BF15" s="163">
        <f t="shared" ref="BF15:BF20" si="21">SUM(AY15:BB15)</f>
        <v>0</v>
      </c>
    </row>
    <row r="16" spans="1:58">
      <c r="B16" s="149" t="s">
        <v>92</v>
      </c>
      <c r="C16" s="139"/>
      <c r="D16" s="139"/>
      <c r="E16" s="151"/>
      <c r="F16" s="144">
        <v>0</v>
      </c>
      <c r="G16" s="144">
        <v>0</v>
      </c>
      <c r="H16" s="144">
        <v>0</v>
      </c>
      <c r="I16" s="144">
        <v>15000</v>
      </c>
      <c r="J16" s="144">
        <v>5000</v>
      </c>
      <c r="K16" s="144">
        <v>0</v>
      </c>
      <c r="L16" s="144">
        <v>0</v>
      </c>
      <c r="M16" s="144">
        <v>0</v>
      </c>
      <c r="N16" s="144">
        <v>0</v>
      </c>
      <c r="O16" s="144">
        <v>0</v>
      </c>
      <c r="P16" s="144">
        <v>0</v>
      </c>
      <c r="Q16" s="144">
        <v>0</v>
      </c>
      <c r="R16" s="144">
        <v>0</v>
      </c>
      <c r="S16" s="144">
        <v>0</v>
      </c>
      <c r="T16" s="144">
        <v>0</v>
      </c>
      <c r="U16" s="144">
        <v>15000</v>
      </c>
      <c r="V16" s="144">
        <v>5000</v>
      </c>
      <c r="W16" s="144">
        <v>0</v>
      </c>
      <c r="X16" s="144">
        <v>0</v>
      </c>
      <c r="Y16" s="144">
        <v>0</v>
      </c>
      <c r="Z16" s="144">
        <v>0</v>
      </c>
      <c r="AA16" s="144">
        <v>0</v>
      </c>
      <c r="AB16" s="144">
        <v>0</v>
      </c>
      <c r="AC16" s="144">
        <v>0</v>
      </c>
      <c r="AD16" s="144">
        <v>0</v>
      </c>
      <c r="AE16" s="144">
        <v>0</v>
      </c>
      <c r="AF16" s="144">
        <v>0</v>
      </c>
      <c r="AG16" s="144">
        <v>15000</v>
      </c>
      <c r="AH16" s="144">
        <v>5000</v>
      </c>
      <c r="AI16" s="144">
        <v>0</v>
      </c>
      <c r="AJ16" s="144">
        <v>0</v>
      </c>
      <c r="AK16" s="144">
        <v>0</v>
      </c>
      <c r="AL16" s="144">
        <v>0</v>
      </c>
      <c r="AM16" s="144">
        <v>0</v>
      </c>
      <c r="AN16" s="144">
        <v>0</v>
      </c>
      <c r="AO16" s="144">
        <v>0</v>
      </c>
      <c r="AP16" s="144"/>
      <c r="AQ16" s="140">
        <f t="shared" si="7"/>
        <v>0</v>
      </c>
      <c r="AR16" s="140">
        <f t="shared" si="8"/>
        <v>20000</v>
      </c>
      <c r="AS16" s="140">
        <f t="shared" si="9"/>
        <v>0</v>
      </c>
      <c r="AT16" s="140">
        <f t="shared" si="10"/>
        <v>0</v>
      </c>
      <c r="AU16" s="140">
        <f t="shared" si="11"/>
        <v>0</v>
      </c>
      <c r="AV16" s="140">
        <f t="shared" si="12"/>
        <v>20000</v>
      </c>
      <c r="AW16" s="140">
        <f t="shared" si="13"/>
        <v>0</v>
      </c>
      <c r="AX16" s="140">
        <f t="shared" si="14"/>
        <v>0</v>
      </c>
      <c r="AY16" s="140">
        <f t="shared" si="15"/>
        <v>0</v>
      </c>
      <c r="AZ16" s="140">
        <f t="shared" si="16"/>
        <v>20000</v>
      </c>
      <c r="BA16" s="140">
        <f t="shared" si="17"/>
        <v>0</v>
      </c>
      <c r="BB16" s="140">
        <f t="shared" si="18"/>
        <v>0</v>
      </c>
      <c r="BC16" s="542"/>
      <c r="BD16" s="163">
        <f t="shared" si="19"/>
        <v>20000</v>
      </c>
      <c r="BE16" s="163">
        <f t="shared" si="20"/>
        <v>20000</v>
      </c>
      <c r="BF16" s="163">
        <f t="shared" si="21"/>
        <v>20000</v>
      </c>
    </row>
    <row r="17" spans="2:58">
      <c r="B17" s="149" t="s">
        <v>93</v>
      </c>
      <c r="C17" s="139"/>
      <c r="D17" s="139"/>
      <c r="E17" s="139"/>
      <c r="F17" s="144">
        <v>0</v>
      </c>
      <c r="G17" s="144">
        <v>0</v>
      </c>
      <c r="H17" s="144">
        <v>0</v>
      </c>
      <c r="I17" s="144">
        <v>0</v>
      </c>
      <c r="J17" s="144">
        <v>0</v>
      </c>
      <c r="K17" s="144">
        <v>0</v>
      </c>
      <c r="L17" s="144">
        <v>3000</v>
      </c>
      <c r="M17" s="144">
        <v>0</v>
      </c>
      <c r="N17" s="144">
        <v>0</v>
      </c>
      <c r="O17" s="144">
        <v>0</v>
      </c>
      <c r="P17" s="144">
        <v>0</v>
      </c>
      <c r="Q17" s="144">
        <v>0</v>
      </c>
      <c r="R17" s="144">
        <v>0</v>
      </c>
      <c r="S17" s="144">
        <v>0</v>
      </c>
      <c r="T17" s="144">
        <v>0</v>
      </c>
      <c r="U17" s="144">
        <v>0</v>
      </c>
      <c r="V17" s="144">
        <v>0</v>
      </c>
      <c r="W17" s="144">
        <v>0</v>
      </c>
      <c r="X17" s="144">
        <v>3000</v>
      </c>
      <c r="Y17" s="144">
        <v>0</v>
      </c>
      <c r="Z17" s="144">
        <v>0</v>
      </c>
      <c r="AA17" s="144">
        <v>0</v>
      </c>
      <c r="AB17" s="144">
        <v>0</v>
      </c>
      <c r="AC17" s="144">
        <v>0</v>
      </c>
      <c r="AD17" s="144">
        <v>0</v>
      </c>
      <c r="AE17" s="144">
        <v>0</v>
      </c>
      <c r="AF17" s="144">
        <v>0</v>
      </c>
      <c r="AG17" s="144">
        <v>0</v>
      </c>
      <c r="AH17" s="144">
        <v>0</v>
      </c>
      <c r="AI17" s="144">
        <v>0</v>
      </c>
      <c r="AJ17" s="144">
        <v>3000</v>
      </c>
      <c r="AK17" s="144">
        <v>0</v>
      </c>
      <c r="AL17" s="144">
        <v>0</v>
      </c>
      <c r="AM17" s="144">
        <v>0</v>
      </c>
      <c r="AN17" s="144">
        <v>0</v>
      </c>
      <c r="AO17" s="144">
        <v>0</v>
      </c>
      <c r="AP17" s="144"/>
      <c r="AQ17" s="140">
        <f t="shared" si="7"/>
        <v>0</v>
      </c>
      <c r="AR17" s="140">
        <f t="shared" si="8"/>
        <v>0</v>
      </c>
      <c r="AS17" s="140">
        <f t="shared" si="9"/>
        <v>3000</v>
      </c>
      <c r="AT17" s="140">
        <f t="shared" si="10"/>
        <v>0</v>
      </c>
      <c r="AU17" s="140">
        <f t="shared" si="11"/>
        <v>0</v>
      </c>
      <c r="AV17" s="140">
        <f t="shared" si="12"/>
        <v>0</v>
      </c>
      <c r="AW17" s="140">
        <f t="shared" si="13"/>
        <v>3000</v>
      </c>
      <c r="AX17" s="140">
        <f t="shared" si="14"/>
        <v>0</v>
      </c>
      <c r="AY17" s="140">
        <f t="shared" si="15"/>
        <v>0</v>
      </c>
      <c r="AZ17" s="140">
        <f t="shared" si="16"/>
        <v>0</v>
      </c>
      <c r="BA17" s="140">
        <f t="shared" si="17"/>
        <v>3000</v>
      </c>
      <c r="BB17" s="140">
        <f t="shared" si="18"/>
        <v>0</v>
      </c>
      <c r="BC17" s="542"/>
      <c r="BD17" s="163">
        <f t="shared" si="19"/>
        <v>3000</v>
      </c>
      <c r="BE17" s="163">
        <f t="shared" si="20"/>
        <v>3000</v>
      </c>
      <c r="BF17" s="163">
        <f t="shared" si="21"/>
        <v>3000</v>
      </c>
    </row>
    <row r="18" spans="2:58">
      <c r="B18" s="149" t="s">
        <v>94</v>
      </c>
      <c r="C18" s="139"/>
      <c r="D18" s="139"/>
      <c r="E18" s="139"/>
      <c r="F18" s="144">
        <v>0</v>
      </c>
      <c r="G18" s="144">
        <v>0</v>
      </c>
      <c r="H18" s="144">
        <v>0</v>
      </c>
      <c r="I18" s="144">
        <v>0</v>
      </c>
      <c r="J18" s="144">
        <v>0</v>
      </c>
      <c r="K18" s="144">
        <v>0</v>
      </c>
      <c r="L18" s="144">
        <v>0</v>
      </c>
      <c r="M18" s="144">
        <v>0</v>
      </c>
      <c r="N18" s="144">
        <v>0</v>
      </c>
      <c r="O18" s="144">
        <v>0</v>
      </c>
      <c r="P18" s="144">
        <v>0</v>
      </c>
      <c r="Q18" s="144">
        <v>0</v>
      </c>
      <c r="R18" s="144">
        <v>0</v>
      </c>
      <c r="S18" s="144">
        <v>0</v>
      </c>
      <c r="T18" s="144">
        <v>0</v>
      </c>
      <c r="U18" s="144">
        <v>0</v>
      </c>
      <c r="V18" s="144">
        <v>0</v>
      </c>
      <c r="W18" s="144">
        <v>0</v>
      </c>
      <c r="X18" s="144">
        <v>0</v>
      </c>
      <c r="Y18" s="144">
        <v>0</v>
      </c>
      <c r="Z18" s="144">
        <v>0</v>
      </c>
      <c r="AA18" s="144">
        <v>0</v>
      </c>
      <c r="AB18" s="144">
        <v>0</v>
      </c>
      <c r="AC18" s="144">
        <v>0</v>
      </c>
      <c r="AD18" s="144">
        <v>0</v>
      </c>
      <c r="AE18" s="144">
        <v>0</v>
      </c>
      <c r="AF18" s="144">
        <v>0</v>
      </c>
      <c r="AG18" s="144">
        <v>0</v>
      </c>
      <c r="AH18" s="144">
        <v>0</v>
      </c>
      <c r="AI18" s="144">
        <v>0</v>
      </c>
      <c r="AJ18" s="144">
        <v>0</v>
      </c>
      <c r="AK18" s="144">
        <v>0</v>
      </c>
      <c r="AL18" s="144">
        <v>0</v>
      </c>
      <c r="AM18" s="144">
        <v>0</v>
      </c>
      <c r="AN18" s="144">
        <v>0</v>
      </c>
      <c r="AO18" s="144">
        <v>0</v>
      </c>
      <c r="AP18" s="144"/>
      <c r="AQ18" s="140">
        <f t="shared" si="7"/>
        <v>0</v>
      </c>
      <c r="AR18" s="140">
        <f t="shared" si="8"/>
        <v>0</v>
      </c>
      <c r="AS18" s="140">
        <f t="shared" si="9"/>
        <v>0</v>
      </c>
      <c r="AT18" s="140">
        <f t="shared" si="10"/>
        <v>0</v>
      </c>
      <c r="AU18" s="140">
        <f t="shared" si="11"/>
        <v>0</v>
      </c>
      <c r="AV18" s="140">
        <f t="shared" si="12"/>
        <v>0</v>
      </c>
      <c r="AW18" s="140">
        <f t="shared" si="13"/>
        <v>0</v>
      </c>
      <c r="AX18" s="140">
        <f t="shared" si="14"/>
        <v>0</v>
      </c>
      <c r="AY18" s="140">
        <f t="shared" si="15"/>
        <v>0</v>
      </c>
      <c r="AZ18" s="140">
        <f t="shared" si="16"/>
        <v>0</v>
      </c>
      <c r="BA18" s="140">
        <f t="shared" si="17"/>
        <v>0</v>
      </c>
      <c r="BB18" s="140">
        <f t="shared" si="18"/>
        <v>0</v>
      </c>
      <c r="BC18" s="542"/>
      <c r="BD18" s="163">
        <f t="shared" si="19"/>
        <v>0</v>
      </c>
      <c r="BE18" s="163">
        <f t="shared" si="20"/>
        <v>0</v>
      </c>
      <c r="BF18" s="163">
        <f t="shared" si="21"/>
        <v>0</v>
      </c>
    </row>
    <row r="19" spans="2:58">
      <c r="B19" s="149" t="s">
        <v>95</v>
      </c>
      <c r="C19" s="139"/>
      <c r="D19" s="139"/>
      <c r="E19" s="139"/>
      <c r="F19" s="144">
        <v>0</v>
      </c>
      <c r="G19" s="144">
        <v>0</v>
      </c>
      <c r="H19" s="144">
        <v>0</v>
      </c>
      <c r="I19" s="144">
        <v>0</v>
      </c>
      <c r="J19" s="144">
        <v>0</v>
      </c>
      <c r="K19" s="144">
        <v>0</v>
      </c>
      <c r="L19" s="144">
        <v>0</v>
      </c>
      <c r="M19" s="144">
        <v>0</v>
      </c>
      <c r="N19" s="144">
        <v>0</v>
      </c>
      <c r="O19" s="144">
        <v>0</v>
      </c>
      <c r="P19" s="144">
        <v>0</v>
      </c>
      <c r="Q19" s="144">
        <v>0</v>
      </c>
      <c r="R19" s="144">
        <v>0</v>
      </c>
      <c r="S19" s="144">
        <v>0</v>
      </c>
      <c r="T19" s="144">
        <v>0</v>
      </c>
      <c r="U19" s="144">
        <v>0</v>
      </c>
      <c r="V19" s="144">
        <v>0</v>
      </c>
      <c r="W19" s="144">
        <v>0</v>
      </c>
      <c r="X19" s="144">
        <v>0</v>
      </c>
      <c r="Y19" s="144">
        <v>0</v>
      </c>
      <c r="Z19" s="144">
        <v>0</v>
      </c>
      <c r="AA19" s="144">
        <v>0</v>
      </c>
      <c r="AB19" s="144">
        <v>0</v>
      </c>
      <c r="AC19" s="144">
        <v>0</v>
      </c>
      <c r="AD19" s="144">
        <v>0</v>
      </c>
      <c r="AE19" s="144">
        <v>0</v>
      </c>
      <c r="AF19" s="144">
        <v>0</v>
      </c>
      <c r="AG19" s="144">
        <v>0</v>
      </c>
      <c r="AH19" s="144">
        <v>0</v>
      </c>
      <c r="AI19" s="144">
        <v>0</v>
      </c>
      <c r="AJ19" s="144">
        <v>0</v>
      </c>
      <c r="AK19" s="144">
        <v>0</v>
      </c>
      <c r="AL19" s="144">
        <v>0</v>
      </c>
      <c r="AM19" s="144">
        <v>0</v>
      </c>
      <c r="AN19" s="144">
        <v>0</v>
      </c>
      <c r="AO19" s="144">
        <v>0</v>
      </c>
      <c r="AP19" s="144"/>
      <c r="AQ19" s="140">
        <f t="shared" si="7"/>
        <v>0</v>
      </c>
      <c r="AR19" s="140">
        <f t="shared" si="8"/>
        <v>0</v>
      </c>
      <c r="AS19" s="140">
        <f t="shared" si="9"/>
        <v>0</v>
      </c>
      <c r="AT19" s="140">
        <f t="shared" si="10"/>
        <v>0</v>
      </c>
      <c r="AU19" s="140">
        <f t="shared" si="11"/>
        <v>0</v>
      </c>
      <c r="AV19" s="140">
        <f t="shared" si="12"/>
        <v>0</v>
      </c>
      <c r="AW19" s="140">
        <f t="shared" si="13"/>
        <v>0</v>
      </c>
      <c r="AX19" s="140">
        <f t="shared" si="14"/>
        <v>0</v>
      </c>
      <c r="AY19" s="140">
        <f t="shared" si="15"/>
        <v>0</v>
      </c>
      <c r="AZ19" s="140">
        <f t="shared" si="16"/>
        <v>0</v>
      </c>
      <c r="BA19" s="140">
        <f t="shared" si="17"/>
        <v>0</v>
      </c>
      <c r="BB19" s="140">
        <f t="shared" si="18"/>
        <v>0</v>
      </c>
      <c r="BC19" s="542"/>
      <c r="BD19" s="163">
        <f t="shared" si="19"/>
        <v>0</v>
      </c>
      <c r="BE19" s="163">
        <f t="shared" si="20"/>
        <v>0</v>
      </c>
      <c r="BF19" s="163">
        <f t="shared" si="21"/>
        <v>0</v>
      </c>
    </row>
    <row r="20" spans="2:58">
      <c r="B20" s="149" t="s">
        <v>96</v>
      </c>
      <c r="C20" s="139"/>
      <c r="D20" s="139"/>
      <c r="E20" s="139"/>
      <c r="F20" s="144">
        <v>1000</v>
      </c>
      <c r="G20" s="144">
        <v>1000</v>
      </c>
      <c r="H20" s="144">
        <v>1000</v>
      </c>
      <c r="I20" s="144">
        <v>1000</v>
      </c>
      <c r="J20" s="144">
        <v>1000</v>
      </c>
      <c r="K20" s="144">
        <v>1000</v>
      </c>
      <c r="L20" s="144">
        <v>1000</v>
      </c>
      <c r="M20" s="144">
        <v>1000</v>
      </c>
      <c r="N20" s="144">
        <v>1000</v>
      </c>
      <c r="O20" s="144">
        <v>1000</v>
      </c>
      <c r="P20" s="144">
        <v>1000</v>
      </c>
      <c r="Q20" s="144">
        <v>1000</v>
      </c>
      <c r="R20" s="144">
        <v>1000</v>
      </c>
      <c r="S20" s="144">
        <v>1000</v>
      </c>
      <c r="T20" s="144">
        <v>1000</v>
      </c>
      <c r="U20" s="144">
        <v>1000</v>
      </c>
      <c r="V20" s="144">
        <v>1000</v>
      </c>
      <c r="W20" s="144">
        <v>1000</v>
      </c>
      <c r="X20" s="144">
        <v>1000</v>
      </c>
      <c r="Y20" s="144">
        <v>1000</v>
      </c>
      <c r="Z20" s="144">
        <v>1000</v>
      </c>
      <c r="AA20" s="144">
        <v>1000</v>
      </c>
      <c r="AB20" s="144">
        <v>1000</v>
      </c>
      <c r="AC20" s="144">
        <v>1000</v>
      </c>
      <c r="AD20" s="144">
        <v>1000</v>
      </c>
      <c r="AE20" s="144">
        <v>1000</v>
      </c>
      <c r="AF20" s="144">
        <v>1000</v>
      </c>
      <c r="AG20" s="144">
        <v>1000</v>
      </c>
      <c r="AH20" s="144">
        <v>1000</v>
      </c>
      <c r="AI20" s="144">
        <v>1000</v>
      </c>
      <c r="AJ20" s="144">
        <v>1000</v>
      </c>
      <c r="AK20" s="144">
        <v>1000</v>
      </c>
      <c r="AL20" s="144">
        <v>1000</v>
      </c>
      <c r="AM20" s="144">
        <v>1000</v>
      </c>
      <c r="AN20" s="144">
        <v>1000</v>
      </c>
      <c r="AO20" s="144">
        <v>1000</v>
      </c>
      <c r="AP20" s="144"/>
      <c r="AQ20" s="140">
        <f t="shared" si="7"/>
        <v>3000</v>
      </c>
      <c r="AR20" s="140">
        <f t="shared" si="8"/>
        <v>3000</v>
      </c>
      <c r="AS20" s="140">
        <f t="shared" si="9"/>
        <v>3000</v>
      </c>
      <c r="AT20" s="140">
        <f t="shared" si="10"/>
        <v>3000</v>
      </c>
      <c r="AU20" s="140">
        <f t="shared" si="11"/>
        <v>3000</v>
      </c>
      <c r="AV20" s="140">
        <f t="shared" si="12"/>
        <v>3000</v>
      </c>
      <c r="AW20" s="140">
        <f t="shared" si="13"/>
        <v>3000</v>
      </c>
      <c r="AX20" s="140">
        <f t="shared" si="14"/>
        <v>3000</v>
      </c>
      <c r="AY20" s="140">
        <f>SUM(AD20:AF20)</f>
        <v>3000</v>
      </c>
      <c r="AZ20" s="140">
        <f t="shared" si="16"/>
        <v>3000</v>
      </c>
      <c r="BA20" s="140">
        <f t="shared" si="17"/>
        <v>3000</v>
      </c>
      <c r="BB20" s="140">
        <f t="shared" si="18"/>
        <v>3000</v>
      </c>
      <c r="BC20" s="542"/>
      <c r="BD20" s="163">
        <f t="shared" si="19"/>
        <v>12000</v>
      </c>
      <c r="BE20" s="163">
        <f t="shared" si="20"/>
        <v>12000</v>
      </c>
      <c r="BF20" s="163">
        <f t="shared" si="21"/>
        <v>12000</v>
      </c>
    </row>
    <row r="21" spans="2:58" ht="6" customHeight="1">
      <c r="B21" s="142"/>
      <c r="C21" s="139"/>
      <c r="D21" s="139"/>
      <c r="E21" s="139"/>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Q21" s="144"/>
      <c r="AR21" s="144"/>
      <c r="AS21" s="144"/>
      <c r="AT21" s="144"/>
      <c r="AU21" s="144"/>
      <c r="AV21" s="144"/>
      <c r="AW21" s="144"/>
      <c r="AX21" s="144"/>
      <c r="AY21" s="140"/>
      <c r="AZ21" s="140"/>
      <c r="BA21" s="140"/>
      <c r="BB21" s="140"/>
      <c r="BD21" s="164"/>
      <c r="BE21" s="164"/>
      <c r="BF21" s="164"/>
    </row>
    <row r="22" spans="2:58">
      <c r="B22" s="146" t="str">
        <f>"TOTAL "&amp;B14</f>
        <v>TOTAL CONTRACTORS</v>
      </c>
      <c r="C22" s="147"/>
      <c r="D22" s="147"/>
      <c r="E22" s="147"/>
      <c r="F22" s="148">
        <f>SUM(F15:F21)</f>
        <v>1000</v>
      </c>
      <c r="G22" s="148">
        <f t="shared" ref="G22:AW22" si="22">SUM(G15:G21)</f>
        <v>1000</v>
      </c>
      <c r="H22" s="148">
        <f t="shared" si="22"/>
        <v>1000</v>
      </c>
      <c r="I22" s="148">
        <f t="shared" si="22"/>
        <v>16000</v>
      </c>
      <c r="J22" s="148">
        <f t="shared" si="22"/>
        <v>6000</v>
      </c>
      <c r="K22" s="148">
        <f t="shared" si="22"/>
        <v>1000</v>
      </c>
      <c r="L22" s="148">
        <f t="shared" si="22"/>
        <v>4000</v>
      </c>
      <c r="M22" s="148">
        <f t="shared" si="22"/>
        <v>1000</v>
      </c>
      <c r="N22" s="148">
        <f t="shared" si="22"/>
        <v>1000</v>
      </c>
      <c r="O22" s="148">
        <f t="shared" si="22"/>
        <v>1000</v>
      </c>
      <c r="P22" s="148">
        <f t="shared" si="22"/>
        <v>1000</v>
      </c>
      <c r="Q22" s="148">
        <f t="shared" si="22"/>
        <v>1000</v>
      </c>
      <c r="R22" s="148">
        <f t="shared" si="22"/>
        <v>1000</v>
      </c>
      <c r="S22" s="148">
        <f t="shared" si="22"/>
        <v>1000</v>
      </c>
      <c r="T22" s="148">
        <f t="shared" si="22"/>
        <v>1000</v>
      </c>
      <c r="U22" s="148">
        <f t="shared" si="22"/>
        <v>16000</v>
      </c>
      <c r="V22" s="148">
        <f t="shared" si="22"/>
        <v>6000</v>
      </c>
      <c r="W22" s="148">
        <f t="shared" si="22"/>
        <v>1000</v>
      </c>
      <c r="X22" s="148">
        <f t="shared" si="22"/>
        <v>4000</v>
      </c>
      <c r="Y22" s="148">
        <f t="shared" si="22"/>
        <v>1000</v>
      </c>
      <c r="Z22" s="148">
        <f t="shared" si="22"/>
        <v>1000</v>
      </c>
      <c r="AA22" s="148">
        <f t="shared" si="22"/>
        <v>1000</v>
      </c>
      <c r="AB22" s="148">
        <f t="shared" si="22"/>
        <v>1000</v>
      </c>
      <c r="AC22" s="148">
        <f t="shared" si="22"/>
        <v>1000</v>
      </c>
      <c r="AD22" s="148">
        <f t="shared" si="22"/>
        <v>1000</v>
      </c>
      <c r="AE22" s="148">
        <f t="shared" si="22"/>
        <v>1000</v>
      </c>
      <c r="AF22" s="148">
        <f t="shared" si="22"/>
        <v>1000</v>
      </c>
      <c r="AG22" s="148">
        <f t="shared" si="22"/>
        <v>16000</v>
      </c>
      <c r="AH22" s="148">
        <f t="shared" si="22"/>
        <v>6000</v>
      </c>
      <c r="AI22" s="148">
        <f t="shared" si="22"/>
        <v>1000</v>
      </c>
      <c r="AJ22" s="148">
        <f t="shared" si="22"/>
        <v>4000</v>
      </c>
      <c r="AK22" s="148">
        <f t="shared" si="22"/>
        <v>1000</v>
      </c>
      <c r="AL22" s="148">
        <f t="shared" si="22"/>
        <v>1000</v>
      </c>
      <c r="AM22" s="148">
        <f t="shared" si="22"/>
        <v>1000</v>
      </c>
      <c r="AN22" s="148">
        <f t="shared" si="22"/>
        <v>1000</v>
      </c>
      <c r="AO22" s="148">
        <f t="shared" si="22"/>
        <v>1000</v>
      </c>
      <c r="AQ22" s="148">
        <f t="shared" si="22"/>
        <v>3000</v>
      </c>
      <c r="AR22" s="148">
        <f t="shared" si="22"/>
        <v>23000</v>
      </c>
      <c r="AS22" s="148">
        <f>SUM(L22:N22)</f>
        <v>6000</v>
      </c>
      <c r="AT22" s="148">
        <f>SUM(O22:Q22)</f>
        <v>3000</v>
      </c>
      <c r="AU22" s="148">
        <f t="shared" si="22"/>
        <v>3000</v>
      </c>
      <c r="AV22" s="148">
        <f>SUM(AV15:AV21)</f>
        <v>23000</v>
      </c>
      <c r="AW22" s="148">
        <f t="shared" si="22"/>
        <v>6000</v>
      </c>
      <c r="AX22" s="148">
        <f>SUM(AX15:AX21)</f>
        <v>3000</v>
      </c>
      <c r="AY22" s="148">
        <f>SUM(AY15:AY21)</f>
        <v>3000</v>
      </c>
      <c r="AZ22" s="148">
        <f>SUM(AZ15:AZ21)</f>
        <v>23000</v>
      </c>
      <c r="BA22" s="148">
        <f>SUM(BA15:BA21)</f>
        <v>6000</v>
      </c>
      <c r="BB22" s="148">
        <f>SUM(BB15:BB21)</f>
        <v>3000</v>
      </c>
      <c r="BD22" s="165">
        <f>SUM(AQ22:AT22)</f>
        <v>35000</v>
      </c>
      <c r="BE22" s="165">
        <f>SUM(AU22:AX22)</f>
        <v>35000</v>
      </c>
      <c r="BF22" s="165">
        <f>SUM(AY22:BB22)</f>
        <v>35000</v>
      </c>
    </row>
    <row r="23" spans="2:58">
      <c r="AY23" s="140"/>
      <c r="AZ23" s="140"/>
      <c r="BA23" s="140"/>
      <c r="BB23" s="140"/>
      <c r="BD23" s="166"/>
      <c r="BE23" s="166"/>
      <c r="BF23" s="166"/>
    </row>
    <row r="24" spans="2:58">
      <c r="B24" s="4" t="s">
        <v>62</v>
      </c>
      <c r="C24" s="139"/>
      <c r="D24" s="139"/>
      <c r="E24" s="139"/>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Q24" s="140"/>
      <c r="AR24" s="140"/>
      <c r="AS24" s="140"/>
      <c r="AT24" s="140"/>
      <c r="AU24" s="140"/>
      <c r="AV24" s="140"/>
      <c r="AW24" s="140"/>
      <c r="AX24" s="140"/>
      <c r="AY24" s="140"/>
      <c r="AZ24" s="140"/>
      <c r="BA24" s="140"/>
      <c r="BB24" s="140"/>
      <c r="BD24" s="163"/>
      <c r="BE24" s="163"/>
      <c r="BF24" s="163"/>
    </row>
    <row r="25" spans="2:58">
      <c r="B25" s="149" t="s">
        <v>97</v>
      </c>
      <c r="C25" s="139"/>
      <c r="D25" s="150">
        <v>100</v>
      </c>
      <c r="E25" s="151" t="s">
        <v>64</v>
      </c>
      <c r="F25" s="140">
        <f>$D25*F6</f>
        <v>300</v>
      </c>
      <c r="G25" s="140">
        <f t="shared" ref="G25:AO25" si="23">$D25*G6</f>
        <v>300</v>
      </c>
      <c r="H25" s="140">
        <f t="shared" si="23"/>
        <v>300</v>
      </c>
      <c r="I25" s="140">
        <f t="shared" si="23"/>
        <v>300</v>
      </c>
      <c r="J25" s="140">
        <f t="shared" si="23"/>
        <v>400</v>
      </c>
      <c r="K25" s="140">
        <f t="shared" si="23"/>
        <v>400</v>
      </c>
      <c r="L25" s="140">
        <f t="shared" si="23"/>
        <v>400</v>
      </c>
      <c r="M25" s="140">
        <f t="shared" si="23"/>
        <v>400</v>
      </c>
      <c r="N25" s="140">
        <f t="shared" si="23"/>
        <v>400</v>
      </c>
      <c r="O25" s="140">
        <f t="shared" si="23"/>
        <v>400</v>
      </c>
      <c r="P25" s="140">
        <f t="shared" si="23"/>
        <v>400</v>
      </c>
      <c r="Q25" s="140">
        <f t="shared" si="23"/>
        <v>400</v>
      </c>
      <c r="R25" s="140">
        <f t="shared" si="23"/>
        <v>500</v>
      </c>
      <c r="S25" s="140">
        <f t="shared" si="23"/>
        <v>500</v>
      </c>
      <c r="T25" s="140">
        <f t="shared" si="23"/>
        <v>500</v>
      </c>
      <c r="U25" s="140">
        <f t="shared" si="23"/>
        <v>500</v>
      </c>
      <c r="V25" s="140">
        <f t="shared" si="23"/>
        <v>500</v>
      </c>
      <c r="W25" s="140">
        <f t="shared" si="23"/>
        <v>500</v>
      </c>
      <c r="X25" s="140">
        <f t="shared" si="23"/>
        <v>600</v>
      </c>
      <c r="Y25" s="140">
        <f t="shared" si="23"/>
        <v>600</v>
      </c>
      <c r="Z25" s="140">
        <f t="shared" si="23"/>
        <v>600</v>
      </c>
      <c r="AA25" s="140">
        <f t="shared" si="23"/>
        <v>600</v>
      </c>
      <c r="AB25" s="140">
        <f t="shared" si="23"/>
        <v>600</v>
      </c>
      <c r="AC25" s="140">
        <f t="shared" si="23"/>
        <v>600</v>
      </c>
      <c r="AD25" s="140">
        <f t="shared" si="23"/>
        <v>600</v>
      </c>
      <c r="AE25" s="140">
        <f t="shared" si="23"/>
        <v>600</v>
      </c>
      <c r="AF25" s="140">
        <f t="shared" si="23"/>
        <v>600</v>
      </c>
      <c r="AG25" s="140">
        <f t="shared" si="23"/>
        <v>700</v>
      </c>
      <c r="AH25" s="140">
        <f t="shared" si="23"/>
        <v>700</v>
      </c>
      <c r="AI25" s="140">
        <f t="shared" si="23"/>
        <v>700</v>
      </c>
      <c r="AJ25" s="140">
        <f t="shared" si="23"/>
        <v>700</v>
      </c>
      <c r="AK25" s="140">
        <f t="shared" si="23"/>
        <v>700</v>
      </c>
      <c r="AL25" s="140">
        <f t="shared" si="23"/>
        <v>700</v>
      </c>
      <c r="AM25" s="140">
        <f t="shared" si="23"/>
        <v>700</v>
      </c>
      <c r="AN25" s="140">
        <f t="shared" si="23"/>
        <v>700</v>
      </c>
      <c r="AO25" s="140">
        <f t="shared" si="23"/>
        <v>700</v>
      </c>
      <c r="AQ25" s="140">
        <f>SUM(F25:H25)</f>
        <v>900</v>
      </c>
      <c r="AR25" s="140">
        <f>SUM(I25:K25)</f>
        <v>1100</v>
      </c>
      <c r="AS25" s="140">
        <f>SUM(L25:N25)</f>
        <v>1200</v>
      </c>
      <c r="AT25" s="140">
        <f>SUM(O25:Q25)</f>
        <v>1200</v>
      </c>
      <c r="AU25" s="140">
        <f>SUM(R25:T25)</f>
        <v>1500</v>
      </c>
      <c r="AV25" s="140">
        <f>SUM(U25:W25)</f>
        <v>1500</v>
      </c>
      <c r="AW25" s="140">
        <f>SUM(X25:Z25)</f>
        <v>1800</v>
      </c>
      <c r="AX25" s="140">
        <f>SUM(AA25:AC25)</f>
        <v>1800</v>
      </c>
      <c r="AY25" s="140">
        <f t="shared" si="0"/>
        <v>1800</v>
      </c>
      <c r="AZ25" s="140">
        <f t="shared" si="1"/>
        <v>2100</v>
      </c>
      <c r="BA25" s="140">
        <f t="shared" si="2"/>
        <v>2100</v>
      </c>
      <c r="BB25" s="140">
        <f>SUM(AM25:AO25)</f>
        <v>2100</v>
      </c>
      <c r="BD25" s="163">
        <f>SUM(AQ25:AT25)</f>
        <v>4400</v>
      </c>
      <c r="BE25" s="163">
        <f>SUM(AU25:AX25)</f>
        <v>6600</v>
      </c>
      <c r="BF25" s="163">
        <f>SUM(AY25:BB25)</f>
        <v>8100</v>
      </c>
    </row>
    <row r="26" spans="2:58">
      <c r="B26" s="149" t="s">
        <v>61</v>
      </c>
      <c r="C26" s="139"/>
      <c r="D26" s="139"/>
      <c r="E26" s="139"/>
      <c r="F26" s="144">
        <v>0</v>
      </c>
      <c r="G26" s="144">
        <v>0</v>
      </c>
      <c r="H26" s="144">
        <v>0</v>
      </c>
      <c r="I26" s="144">
        <v>0</v>
      </c>
      <c r="J26" s="144">
        <v>0</v>
      </c>
      <c r="K26" s="144">
        <v>0</v>
      </c>
      <c r="L26" s="144">
        <v>0</v>
      </c>
      <c r="M26" s="144">
        <v>0</v>
      </c>
      <c r="N26" s="144">
        <v>0</v>
      </c>
      <c r="O26" s="144">
        <v>0</v>
      </c>
      <c r="P26" s="144">
        <v>0</v>
      </c>
      <c r="Q26" s="144">
        <v>0</v>
      </c>
      <c r="R26" s="144">
        <v>0</v>
      </c>
      <c r="S26" s="144">
        <v>0</v>
      </c>
      <c r="T26" s="144">
        <v>0</v>
      </c>
      <c r="U26" s="144">
        <v>0</v>
      </c>
      <c r="V26" s="144">
        <v>0</v>
      </c>
      <c r="W26" s="144">
        <v>0</v>
      </c>
      <c r="X26" s="144">
        <v>0</v>
      </c>
      <c r="Y26" s="144">
        <v>0</v>
      </c>
      <c r="Z26" s="144">
        <v>0</v>
      </c>
      <c r="AA26" s="144">
        <v>0</v>
      </c>
      <c r="AB26" s="144">
        <v>0</v>
      </c>
      <c r="AC26" s="144">
        <v>0</v>
      </c>
      <c r="AD26" s="144">
        <v>0</v>
      </c>
      <c r="AE26" s="144">
        <v>0</v>
      </c>
      <c r="AF26" s="144">
        <v>0</v>
      </c>
      <c r="AG26" s="144">
        <v>0</v>
      </c>
      <c r="AH26" s="144">
        <v>0</v>
      </c>
      <c r="AI26" s="144">
        <v>0</v>
      </c>
      <c r="AJ26" s="144">
        <v>0</v>
      </c>
      <c r="AK26" s="144">
        <v>0</v>
      </c>
      <c r="AL26" s="144">
        <v>0</v>
      </c>
      <c r="AM26" s="144">
        <v>0</v>
      </c>
      <c r="AN26" s="144">
        <v>0</v>
      </c>
      <c r="AO26" s="144">
        <v>0</v>
      </c>
      <c r="AQ26" s="140">
        <f>SUM(F26:H26)</f>
        <v>0</v>
      </c>
      <c r="AR26" s="140">
        <f>SUM(I26:K26)</f>
        <v>0</v>
      </c>
      <c r="AS26" s="140">
        <f>SUM(L26:N26)</f>
        <v>0</v>
      </c>
      <c r="AT26" s="140">
        <f>SUM(O26:Q26)</f>
        <v>0</v>
      </c>
      <c r="AU26" s="140">
        <f>SUM(R26:T26)</f>
        <v>0</v>
      </c>
      <c r="AV26" s="140">
        <f>SUM(U26:W26)</f>
        <v>0</v>
      </c>
      <c r="AW26" s="140">
        <f>SUM(X26:Z26)</f>
        <v>0</v>
      </c>
      <c r="AX26" s="140">
        <f>SUM(AA26:AC26)</f>
        <v>0</v>
      </c>
      <c r="AY26" s="140">
        <f t="shared" si="0"/>
        <v>0</v>
      </c>
      <c r="AZ26" s="140">
        <f t="shared" si="1"/>
        <v>0</v>
      </c>
      <c r="BA26" s="140">
        <f t="shared" si="2"/>
        <v>0</v>
      </c>
      <c r="BB26" s="140">
        <f>SUM(AM26:AO26)</f>
        <v>0</v>
      </c>
      <c r="BD26" s="163">
        <f>SUM(AQ26:AT26)</f>
        <v>0</v>
      </c>
      <c r="BE26" s="163">
        <f>SUM(AU26:AX26)</f>
        <v>0</v>
      </c>
      <c r="BF26" s="163">
        <f>SUM(AY26:BB26)</f>
        <v>0</v>
      </c>
    </row>
    <row r="27" spans="2:58" ht="6" customHeight="1">
      <c r="B27" s="142"/>
      <c r="C27" s="139"/>
      <c r="D27" s="139"/>
      <c r="E27" s="139"/>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Q27" s="144"/>
      <c r="AR27" s="144"/>
      <c r="AS27" s="144"/>
      <c r="AT27" s="144"/>
      <c r="AU27" s="144"/>
      <c r="AV27" s="144"/>
      <c r="AW27" s="144"/>
      <c r="AX27" s="144"/>
      <c r="AY27" s="140"/>
      <c r="AZ27" s="140"/>
      <c r="BA27" s="140"/>
      <c r="BB27" s="140"/>
      <c r="BD27" s="163"/>
      <c r="BE27" s="163"/>
      <c r="BF27" s="163"/>
    </row>
    <row r="28" spans="2:58">
      <c r="B28" s="146" t="str">
        <f>"TOTAL "&amp;B24</f>
        <v>TOTAL DUES &amp; SUBSCRIPTIONS</v>
      </c>
      <c r="C28" s="147"/>
      <c r="D28" s="147"/>
      <c r="E28" s="147"/>
      <c r="F28" s="148">
        <f>SUM(F25:F27)</f>
        <v>300</v>
      </c>
      <c r="G28" s="148">
        <f t="shared" ref="G28:AW28" si="24">SUM(G25:G27)</f>
        <v>300</v>
      </c>
      <c r="H28" s="148">
        <f t="shared" si="24"/>
        <v>300</v>
      </c>
      <c r="I28" s="148">
        <f t="shared" si="24"/>
        <v>300</v>
      </c>
      <c r="J28" s="148">
        <f t="shared" si="24"/>
        <v>400</v>
      </c>
      <c r="K28" s="148">
        <f t="shared" si="24"/>
        <v>400</v>
      </c>
      <c r="L28" s="148">
        <f t="shared" si="24"/>
        <v>400</v>
      </c>
      <c r="M28" s="148">
        <f t="shared" si="24"/>
        <v>400</v>
      </c>
      <c r="N28" s="148">
        <f t="shared" si="24"/>
        <v>400</v>
      </c>
      <c r="O28" s="148">
        <f t="shared" si="24"/>
        <v>400</v>
      </c>
      <c r="P28" s="148">
        <f t="shared" si="24"/>
        <v>400</v>
      </c>
      <c r="Q28" s="148">
        <f t="shared" si="24"/>
        <v>400</v>
      </c>
      <c r="R28" s="148">
        <f t="shared" si="24"/>
        <v>500</v>
      </c>
      <c r="S28" s="148">
        <f t="shared" si="24"/>
        <v>500</v>
      </c>
      <c r="T28" s="148">
        <f t="shared" si="24"/>
        <v>500</v>
      </c>
      <c r="U28" s="148">
        <f t="shared" si="24"/>
        <v>500</v>
      </c>
      <c r="V28" s="148">
        <f t="shared" si="24"/>
        <v>500</v>
      </c>
      <c r="W28" s="148">
        <f t="shared" si="24"/>
        <v>500</v>
      </c>
      <c r="X28" s="148">
        <f t="shared" si="24"/>
        <v>600</v>
      </c>
      <c r="Y28" s="148">
        <f t="shared" si="24"/>
        <v>600</v>
      </c>
      <c r="Z28" s="148">
        <f t="shared" si="24"/>
        <v>600</v>
      </c>
      <c r="AA28" s="148">
        <f t="shared" si="24"/>
        <v>600</v>
      </c>
      <c r="AB28" s="148">
        <f t="shared" si="24"/>
        <v>600</v>
      </c>
      <c r="AC28" s="148">
        <f t="shared" si="24"/>
        <v>600</v>
      </c>
      <c r="AD28" s="148">
        <f t="shared" si="24"/>
        <v>600</v>
      </c>
      <c r="AE28" s="148">
        <f t="shared" si="24"/>
        <v>600</v>
      </c>
      <c r="AF28" s="148">
        <f t="shared" si="24"/>
        <v>600</v>
      </c>
      <c r="AG28" s="148">
        <f t="shared" si="24"/>
        <v>700</v>
      </c>
      <c r="AH28" s="148">
        <f t="shared" si="24"/>
        <v>700</v>
      </c>
      <c r="AI28" s="148">
        <f t="shared" si="24"/>
        <v>700</v>
      </c>
      <c r="AJ28" s="148">
        <f t="shared" si="24"/>
        <v>700</v>
      </c>
      <c r="AK28" s="148">
        <f t="shared" si="24"/>
        <v>700</v>
      </c>
      <c r="AL28" s="148">
        <f t="shared" si="24"/>
        <v>700</v>
      </c>
      <c r="AM28" s="148">
        <f t="shared" si="24"/>
        <v>700</v>
      </c>
      <c r="AN28" s="148">
        <f t="shared" si="24"/>
        <v>700</v>
      </c>
      <c r="AO28" s="148">
        <f t="shared" si="24"/>
        <v>700</v>
      </c>
      <c r="AQ28" s="148">
        <f t="shared" si="24"/>
        <v>900</v>
      </c>
      <c r="AR28" s="148">
        <f t="shared" si="24"/>
        <v>1100</v>
      </c>
      <c r="AS28" s="148">
        <f>SUM(L28:N28)</f>
        <v>1200</v>
      </c>
      <c r="AT28" s="148">
        <f>SUM(O28:Q28)</f>
        <v>1200</v>
      </c>
      <c r="AU28" s="148">
        <f t="shared" si="24"/>
        <v>1500</v>
      </c>
      <c r="AV28" s="148">
        <f t="shared" si="24"/>
        <v>1500</v>
      </c>
      <c r="AW28" s="148">
        <f t="shared" si="24"/>
        <v>1800</v>
      </c>
      <c r="AX28" s="148">
        <f>SUM(AX25:AX27)</f>
        <v>1800</v>
      </c>
      <c r="AY28" s="148">
        <f t="shared" ref="AY28:BB28" si="25">SUM(AY25:AY27)</f>
        <v>1800</v>
      </c>
      <c r="AZ28" s="148">
        <f>SUM(AZ25:AZ27)</f>
        <v>2100</v>
      </c>
      <c r="BA28" s="148">
        <f t="shared" si="25"/>
        <v>2100</v>
      </c>
      <c r="BB28" s="148">
        <f t="shared" si="25"/>
        <v>2100</v>
      </c>
      <c r="BD28" s="165">
        <f>SUM(AQ28:AT28)</f>
        <v>4400</v>
      </c>
      <c r="BE28" s="165">
        <f>SUM(AU28:AX28)</f>
        <v>6600</v>
      </c>
      <c r="BF28" s="165">
        <f>SUM(AY28:BB28)</f>
        <v>8100</v>
      </c>
    </row>
    <row r="29" spans="2:58">
      <c r="AY29" s="140"/>
      <c r="AZ29" s="140"/>
      <c r="BA29" s="140"/>
      <c r="BB29" s="140"/>
      <c r="BD29" s="167"/>
      <c r="BE29" s="167"/>
      <c r="BF29" s="167"/>
    </row>
    <row r="30" spans="2:58">
      <c r="B30" s="4" t="s">
        <v>65</v>
      </c>
      <c r="C30" s="139"/>
      <c r="D30" s="139"/>
      <c r="E30" s="139"/>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Q30" s="140"/>
      <c r="AR30" s="140"/>
      <c r="AS30" s="140"/>
      <c r="AT30" s="140"/>
      <c r="AU30" s="140"/>
      <c r="AV30" s="140"/>
      <c r="AW30" s="140"/>
      <c r="AX30" s="140"/>
      <c r="AY30" s="140"/>
      <c r="AZ30" s="140"/>
      <c r="BA30" s="140"/>
      <c r="BB30" s="140"/>
      <c r="BD30" s="167"/>
      <c r="BE30" s="167"/>
      <c r="BF30" s="167"/>
    </row>
    <row r="31" spans="2:58">
      <c r="B31" s="149" t="s">
        <v>66</v>
      </c>
      <c r="C31" s="139"/>
      <c r="D31" s="152">
        <v>3000</v>
      </c>
      <c r="E31" s="151" t="s">
        <v>67</v>
      </c>
      <c r="F31" s="140">
        <f>$D31*(F6-E6)</f>
        <v>9000</v>
      </c>
      <c r="G31" s="140">
        <f>$D31*(G6-F6)</f>
        <v>0</v>
      </c>
      <c r="H31" s="140">
        <f>$D31*(H6-G6)</f>
        <v>0</v>
      </c>
      <c r="I31" s="140">
        <f>$D31*(I6-H6)</f>
        <v>0</v>
      </c>
      <c r="J31" s="140">
        <f t="shared" ref="J31:AO31" si="26">$D31*(J6-I6)</f>
        <v>3000</v>
      </c>
      <c r="K31" s="140">
        <f t="shared" si="26"/>
        <v>0</v>
      </c>
      <c r="L31" s="140">
        <f t="shared" si="26"/>
        <v>0</v>
      </c>
      <c r="M31" s="140">
        <f t="shared" si="26"/>
        <v>0</v>
      </c>
      <c r="N31" s="140">
        <f t="shared" si="26"/>
        <v>0</v>
      </c>
      <c r="O31" s="140">
        <f t="shared" si="26"/>
        <v>0</v>
      </c>
      <c r="P31" s="140">
        <f t="shared" si="26"/>
        <v>0</v>
      </c>
      <c r="Q31" s="140">
        <f t="shared" si="26"/>
        <v>0</v>
      </c>
      <c r="R31" s="140">
        <f t="shared" si="26"/>
        <v>3000</v>
      </c>
      <c r="S31" s="140">
        <f t="shared" si="26"/>
        <v>0</v>
      </c>
      <c r="T31" s="140">
        <f t="shared" si="26"/>
        <v>0</v>
      </c>
      <c r="U31" s="140">
        <f t="shared" si="26"/>
        <v>0</v>
      </c>
      <c r="V31" s="140">
        <f t="shared" si="26"/>
        <v>0</v>
      </c>
      <c r="W31" s="140">
        <f t="shared" si="26"/>
        <v>0</v>
      </c>
      <c r="X31" s="140">
        <f t="shared" si="26"/>
        <v>3000</v>
      </c>
      <c r="Y31" s="140">
        <f t="shared" si="26"/>
        <v>0</v>
      </c>
      <c r="Z31" s="140">
        <f t="shared" si="26"/>
        <v>0</v>
      </c>
      <c r="AA31" s="140">
        <f t="shared" si="26"/>
        <v>0</v>
      </c>
      <c r="AB31" s="140">
        <f t="shared" si="26"/>
        <v>0</v>
      </c>
      <c r="AC31" s="140">
        <f t="shared" si="26"/>
        <v>0</v>
      </c>
      <c r="AD31" s="140">
        <f t="shared" si="26"/>
        <v>0</v>
      </c>
      <c r="AE31" s="140">
        <f t="shared" si="26"/>
        <v>0</v>
      </c>
      <c r="AF31" s="140">
        <f t="shared" si="26"/>
        <v>0</v>
      </c>
      <c r="AG31" s="140">
        <f t="shared" si="26"/>
        <v>3000</v>
      </c>
      <c r="AH31" s="140">
        <f t="shared" si="26"/>
        <v>0</v>
      </c>
      <c r="AI31" s="140">
        <f t="shared" si="26"/>
        <v>0</v>
      </c>
      <c r="AJ31" s="140">
        <f t="shared" si="26"/>
        <v>0</v>
      </c>
      <c r="AK31" s="140">
        <f t="shared" si="26"/>
        <v>0</v>
      </c>
      <c r="AL31" s="140">
        <f t="shared" si="26"/>
        <v>0</v>
      </c>
      <c r="AM31" s="140">
        <f t="shared" si="26"/>
        <v>0</v>
      </c>
      <c r="AN31" s="140">
        <f t="shared" si="26"/>
        <v>0</v>
      </c>
      <c r="AO31" s="140">
        <f t="shared" si="26"/>
        <v>0</v>
      </c>
      <c r="AQ31" s="140">
        <f>SUM(F31:H31)</f>
        <v>9000</v>
      </c>
      <c r="AR31" s="140">
        <f>SUM(I31:K31)</f>
        <v>3000</v>
      </c>
      <c r="AS31" s="140">
        <f>SUM(L31:N31)</f>
        <v>0</v>
      </c>
      <c r="AT31" s="140">
        <f>SUM(O31:Q31)</f>
        <v>0</v>
      </c>
      <c r="AU31" s="140">
        <f>SUM(R31:T31)</f>
        <v>3000</v>
      </c>
      <c r="AV31" s="140">
        <f>SUM(U31:W31)</f>
        <v>0</v>
      </c>
      <c r="AW31" s="140">
        <f>SUM(X31:Z31)</f>
        <v>3000</v>
      </c>
      <c r="AX31" s="140">
        <f>SUM(AA31:AC31)</f>
        <v>0</v>
      </c>
      <c r="AY31" s="140">
        <f t="shared" si="0"/>
        <v>0</v>
      </c>
      <c r="AZ31" s="140">
        <f t="shared" si="1"/>
        <v>3000</v>
      </c>
      <c r="BA31" s="140">
        <f t="shared" si="2"/>
        <v>0</v>
      </c>
      <c r="BB31" s="140">
        <f>SUM(AM31:AO31)</f>
        <v>0</v>
      </c>
      <c r="BD31" s="163">
        <f>SUM(AQ31:AT31)</f>
        <v>12000</v>
      </c>
      <c r="BE31" s="163">
        <f>SUM(AU31:AX31)</f>
        <v>6000</v>
      </c>
      <c r="BF31" s="163">
        <f>SUM(AY31:BB31)</f>
        <v>3000</v>
      </c>
    </row>
    <row r="32" spans="2:58">
      <c r="B32" s="149" t="s">
        <v>68</v>
      </c>
      <c r="C32" s="139"/>
      <c r="D32" s="174">
        <v>100</v>
      </c>
      <c r="E32" s="151" t="s">
        <v>64</v>
      </c>
      <c r="F32" s="140">
        <f>$D32*F$6</f>
        <v>300</v>
      </c>
      <c r="G32" s="140">
        <f t="shared" ref="G32:AO32" si="27">$D32*G$6</f>
        <v>300</v>
      </c>
      <c r="H32" s="140">
        <f t="shared" si="27"/>
        <v>300</v>
      </c>
      <c r="I32" s="140">
        <f t="shared" si="27"/>
        <v>300</v>
      </c>
      <c r="J32" s="140">
        <f t="shared" si="27"/>
        <v>400</v>
      </c>
      <c r="K32" s="140">
        <f t="shared" si="27"/>
        <v>400</v>
      </c>
      <c r="L32" s="140">
        <f t="shared" si="27"/>
        <v>400</v>
      </c>
      <c r="M32" s="140">
        <f t="shared" si="27"/>
        <v>400</v>
      </c>
      <c r="N32" s="140">
        <f t="shared" si="27"/>
        <v>400</v>
      </c>
      <c r="O32" s="140">
        <f t="shared" si="27"/>
        <v>400</v>
      </c>
      <c r="P32" s="140">
        <f t="shared" si="27"/>
        <v>400</v>
      </c>
      <c r="Q32" s="140">
        <f t="shared" si="27"/>
        <v>400</v>
      </c>
      <c r="R32" s="140">
        <f t="shared" si="27"/>
        <v>500</v>
      </c>
      <c r="S32" s="140">
        <f t="shared" si="27"/>
        <v>500</v>
      </c>
      <c r="T32" s="140">
        <f t="shared" si="27"/>
        <v>500</v>
      </c>
      <c r="U32" s="140">
        <f t="shared" si="27"/>
        <v>500</v>
      </c>
      <c r="V32" s="140">
        <f t="shared" si="27"/>
        <v>500</v>
      </c>
      <c r="W32" s="140">
        <f t="shared" si="27"/>
        <v>500</v>
      </c>
      <c r="X32" s="140">
        <f t="shared" si="27"/>
        <v>600</v>
      </c>
      <c r="Y32" s="140">
        <f t="shared" si="27"/>
        <v>600</v>
      </c>
      <c r="Z32" s="140">
        <f t="shared" si="27"/>
        <v>600</v>
      </c>
      <c r="AA32" s="140">
        <f t="shared" si="27"/>
        <v>600</v>
      </c>
      <c r="AB32" s="140">
        <f t="shared" si="27"/>
        <v>600</v>
      </c>
      <c r="AC32" s="140">
        <f t="shared" si="27"/>
        <v>600</v>
      </c>
      <c r="AD32" s="140">
        <f t="shared" si="27"/>
        <v>600</v>
      </c>
      <c r="AE32" s="140">
        <f t="shared" si="27"/>
        <v>600</v>
      </c>
      <c r="AF32" s="140">
        <f t="shared" si="27"/>
        <v>600</v>
      </c>
      <c r="AG32" s="140">
        <f t="shared" si="27"/>
        <v>700</v>
      </c>
      <c r="AH32" s="140">
        <f t="shared" si="27"/>
        <v>700</v>
      </c>
      <c r="AI32" s="140">
        <f t="shared" si="27"/>
        <v>700</v>
      </c>
      <c r="AJ32" s="140">
        <f t="shared" si="27"/>
        <v>700</v>
      </c>
      <c r="AK32" s="140">
        <f t="shared" si="27"/>
        <v>700</v>
      </c>
      <c r="AL32" s="140">
        <f t="shared" si="27"/>
        <v>700</v>
      </c>
      <c r="AM32" s="140">
        <f t="shared" si="27"/>
        <v>700</v>
      </c>
      <c r="AN32" s="140">
        <f t="shared" si="27"/>
        <v>700</v>
      </c>
      <c r="AO32" s="140">
        <f t="shared" si="27"/>
        <v>700</v>
      </c>
      <c r="AQ32" s="140">
        <f>SUM(F32:H32)</f>
        <v>900</v>
      </c>
      <c r="AR32" s="140">
        <f>SUM(I32:K32)</f>
        <v>1100</v>
      </c>
      <c r="AS32" s="140">
        <f>SUM(L32:N32)</f>
        <v>1200</v>
      </c>
      <c r="AT32" s="140">
        <f>SUM(O32:Q32)</f>
        <v>1200</v>
      </c>
      <c r="AU32" s="140">
        <f>SUM(R32:T32)</f>
        <v>1500</v>
      </c>
      <c r="AV32" s="140">
        <f>SUM(U32:W32)</f>
        <v>1500</v>
      </c>
      <c r="AW32" s="140">
        <f>SUM(X32:Z32)</f>
        <v>1800</v>
      </c>
      <c r="AX32" s="140">
        <f>SUM(AA32:AC32)</f>
        <v>1800</v>
      </c>
      <c r="AY32" s="140">
        <f t="shared" si="0"/>
        <v>1800</v>
      </c>
      <c r="AZ32" s="140">
        <f t="shared" si="1"/>
        <v>2100</v>
      </c>
      <c r="BA32" s="140">
        <f t="shared" si="2"/>
        <v>2100</v>
      </c>
      <c r="BB32" s="140">
        <f>SUM(AM32:AO32)</f>
        <v>2100</v>
      </c>
      <c r="BD32" s="163">
        <f>SUM(AQ32:AT32)</f>
        <v>4400</v>
      </c>
      <c r="BE32" s="163">
        <f>SUM(AU32:AX32)</f>
        <v>6600</v>
      </c>
      <c r="BF32" s="163">
        <f>SUM(AY32:BB32)</f>
        <v>8100</v>
      </c>
    </row>
    <row r="33" spans="1:58">
      <c r="B33" s="149" t="s">
        <v>98</v>
      </c>
      <c r="C33" s="139"/>
      <c r="D33" s="174">
        <v>500</v>
      </c>
      <c r="E33" s="151" t="s">
        <v>60</v>
      </c>
      <c r="F33" s="140">
        <f>$D33</f>
        <v>500</v>
      </c>
      <c r="G33" s="140">
        <f t="shared" ref="G33:AD35" si="28">$D33</f>
        <v>500</v>
      </c>
      <c r="H33" s="140">
        <f t="shared" si="28"/>
        <v>500</v>
      </c>
      <c r="I33" s="140">
        <f t="shared" si="28"/>
        <v>500</v>
      </c>
      <c r="J33" s="140">
        <f t="shared" si="28"/>
        <v>500</v>
      </c>
      <c r="K33" s="140">
        <f t="shared" si="28"/>
        <v>500</v>
      </c>
      <c r="L33" s="140">
        <f t="shared" si="28"/>
        <v>500</v>
      </c>
      <c r="M33" s="140">
        <f t="shared" si="28"/>
        <v>500</v>
      </c>
      <c r="N33" s="140">
        <f t="shared" si="28"/>
        <v>500</v>
      </c>
      <c r="O33" s="140">
        <f t="shared" si="28"/>
        <v>500</v>
      </c>
      <c r="P33" s="140">
        <f t="shared" si="28"/>
        <v>500</v>
      </c>
      <c r="Q33" s="140">
        <f t="shared" si="28"/>
        <v>500</v>
      </c>
      <c r="R33" s="140">
        <f t="shared" si="28"/>
        <v>500</v>
      </c>
      <c r="S33" s="140">
        <f t="shared" si="28"/>
        <v>500</v>
      </c>
      <c r="T33" s="140">
        <f t="shared" si="28"/>
        <v>500</v>
      </c>
      <c r="U33" s="140">
        <f t="shared" si="28"/>
        <v>500</v>
      </c>
      <c r="V33" s="140">
        <f t="shared" si="28"/>
        <v>500</v>
      </c>
      <c r="W33" s="140">
        <f t="shared" si="28"/>
        <v>500</v>
      </c>
      <c r="X33" s="140">
        <f t="shared" si="28"/>
        <v>500</v>
      </c>
      <c r="Y33" s="140">
        <f t="shared" si="28"/>
        <v>500</v>
      </c>
      <c r="Z33" s="140">
        <f t="shared" si="28"/>
        <v>500</v>
      </c>
      <c r="AA33" s="140">
        <f t="shared" si="28"/>
        <v>500</v>
      </c>
      <c r="AB33" s="140">
        <f t="shared" si="28"/>
        <v>500</v>
      </c>
      <c r="AC33" s="140">
        <f t="shared" si="28"/>
        <v>500</v>
      </c>
      <c r="AD33" s="140">
        <f t="shared" si="28"/>
        <v>500</v>
      </c>
      <c r="AE33" s="140">
        <f t="shared" ref="AD33:AO35" si="29">$D33</f>
        <v>500</v>
      </c>
      <c r="AF33" s="140">
        <f t="shared" si="29"/>
        <v>500</v>
      </c>
      <c r="AG33" s="140">
        <f t="shared" si="29"/>
        <v>500</v>
      </c>
      <c r="AH33" s="140">
        <f t="shared" si="29"/>
        <v>500</v>
      </c>
      <c r="AI33" s="140">
        <f t="shared" si="29"/>
        <v>500</v>
      </c>
      <c r="AJ33" s="140">
        <f t="shared" si="29"/>
        <v>500</v>
      </c>
      <c r="AK33" s="140">
        <f t="shared" si="29"/>
        <v>500</v>
      </c>
      <c r="AL33" s="140">
        <f t="shared" si="29"/>
        <v>500</v>
      </c>
      <c r="AM33" s="140">
        <f t="shared" si="29"/>
        <v>500</v>
      </c>
      <c r="AN33" s="140">
        <f t="shared" si="29"/>
        <v>500</v>
      </c>
      <c r="AO33" s="140">
        <f t="shared" si="29"/>
        <v>500</v>
      </c>
      <c r="AQ33" s="140">
        <f>SUM(F33:H33)</f>
        <v>1500</v>
      </c>
      <c r="AR33" s="140">
        <f>SUM(I33:K33)</f>
        <v>1500</v>
      </c>
      <c r="AS33" s="140">
        <f>SUM(L33:N33)</f>
        <v>1500</v>
      </c>
      <c r="AT33" s="140">
        <f>SUM(O33:Q33)</f>
        <v>1500</v>
      </c>
      <c r="AU33" s="140">
        <f>SUM(R33:T33)</f>
        <v>1500</v>
      </c>
      <c r="AV33" s="140">
        <f>SUM(U33:W33)</f>
        <v>1500</v>
      </c>
      <c r="AW33" s="140">
        <f>SUM(X33:Z33)</f>
        <v>1500</v>
      </c>
      <c r="AX33" s="140">
        <f>SUM(AA33:AC33)</f>
        <v>1500</v>
      </c>
      <c r="AY33" s="140">
        <f t="shared" si="0"/>
        <v>1500</v>
      </c>
      <c r="AZ33" s="140">
        <f t="shared" si="1"/>
        <v>1500</v>
      </c>
      <c r="BA33" s="140">
        <f t="shared" si="2"/>
        <v>1500</v>
      </c>
      <c r="BB33" s="140">
        <f>SUM(AM33:AO33)</f>
        <v>1500</v>
      </c>
      <c r="BD33" s="163">
        <f>SUM(AQ33:AT33)</f>
        <v>6000</v>
      </c>
      <c r="BE33" s="163">
        <f>SUM(AU33:AX33)</f>
        <v>6000</v>
      </c>
      <c r="BF33" s="163">
        <f>SUM(AY33:BB33)</f>
        <v>6000</v>
      </c>
    </row>
    <row r="34" spans="1:58">
      <c r="B34" s="149" t="s">
        <v>99</v>
      </c>
      <c r="C34" s="139"/>
      <c r="D34" s="174">
        <v>200</v>
      </c>
      <c r="E34" s="151" t="s">
        <v>60</v>
      </c>
      <c r="F34" s="140">
        <f>$D34</f>
        <v>200</v>
      </c>
      <c r="G34" s="140">
        <f t="shared" si="28"/>
        <v>200</v>
      </c>
      <c r="H34" s="140">
        <f t="shared" si="28"/>
        <v>200</v>
      </c>
      <c r="I34" s="140">
        <f t="shared" si="28"/>
        <v>200</v>
      </c>
      <c r="J34" s="140">
        <f t="shared" si="28"/>
        <v>200</v>
      </c>
      <c r="K34" s="140">
        <f t="shared" si="28"/>
        <v>200</v>
      </c>
      <c r="L34" s="140">
        <f t="shared" si="28"/>
        <v>200</v>
      </c>
      <c r="M34" s="140">
        <f t="shared" si="28"/>
        <v>200</v>
      </c>
      <c r="N34" s="140">
        <f t="shared" si="28"/>
        <v>200</v>
      </c>
      <c r="O34" s="140">
        <f t="shared" si="28"/>
        <v>200</v>
      </c>
      <c r="P34" s="140">
        <f t="shared" si="28"/>
        <v>200</v>
      </c>
      <c r="Q34" s="140">
        <f t="shared" si="28"/>
        <v>200</v>
      </c>
      <c r="R34" s="140">
        <f t="shared" si="28"/>
        <v>200</v>
      </c>
      <c r="S34" s="140">
        <f t="shared" si="28"/>
        <v>200</v>
      </c>
      <c r="T34" s="140">
        <f t="shared" si="28"/>
        <v>200</v>
      </c>
      <c r="U34" s="140">
        <f t="shared" si="28"/>
        <v>200</v>
      </c>
      <c r="V34" s="140">
        <f t="shared" si="28"/>
        <v>200</v>
      </c>
      <c r="W34" s="140">
        <f t="shared" si="28"/>
        <v>200</v>
      </c>
      <c r="X34" s="140">
        <f t="shared" si="28"/>
        <v>200</v>
      </c>
      <c r="Y34" s="140">
        <f t="shared" si="28"/>
        <v>200</v>
      </c>
      <c r="Z34" s="140">
        <f t="shared" si="28"/>
        <v>200</v>
      </c>
      <c r="AA34" s="140">
        <f t="shared" si="28"/>
        <v>200</v>
      </c>
      <c r="AB34" s="140">
        <f t="shared" si="28"/>
        <v>200</v>
      </c>
      <c r="AC34" s="140">
        <f t="shared" si="28"/>
        <v>200</v>
      </c>
      <c r="AD34" s="140">
        <f t="shared" si="29"/>
        <v>200</v>
      </c>
      <c r="AE34" s="140">
        <f t="shared" si="29"/>
        <v>200</v>
      </c>
      <c r="AF34" s="140">
        <f t="shared" si="29"/>
        <v>200</v>
      </c>
      <c r="AG34" s="140">
        <f t="shared" si="29"/>
        <v>200</v>
      </c>
      <c r="AH34" s="140">
        <f t="shared" si="29"/>
        <v>200</v>
      </c>
      <c r="AI34" s="140">
        <f t="shared" si="29"/>
        <v>200</v>
      </c>
      <c r="AJ34" s="140">
        <f t="shared" si="29"/>
        <v>200</v>
      </c>
      <c r="AK34" s="140">
        <f t="shared" si="29"/>
        <v>200</v>
      </c>
      <c r="AL34" s="140">
        <f t="shared" si="29"/>
        <v>200</v>
      </c>
      <c r="AM34" s="140">
        <f t="shared" si="29"/>
        <v>200</v>
      </c>
      <c r="AN34" s="140">
        <f t="shared" si="29"/>
        <v>200</v>
      </c>
      <c r="AO34" s="140">
        <f t="shared" si="29"/>
        <v>200</v>
      </c>
      <c r="AQ34" s="140">
        <f>SUM(F34:H34)</f>
        <v>600</v>
      </c>
      <c r="AR34" s="140">
        <f>SUM(I34:K34)</f>
        <v>600</v>
      </c>
      <c r="AS34" s="140">
        <f>SUM(L34:N34)</f>
        <v>600</v>
      </c>
      <c r="AT34" s="140">
        <f>SUM(O34:Q34)</f>
        <v>600</v>
      </c>
      <c r="AU34" s="140">
        <f>SUM(R34:T34)</f>
        <v>600</v>
      </c>
      <c r="AV34" s="140">
        <f>SUM(U34:W34)</f>
        <v>600</v>
      </c>
      <c r="AW34" s="140">
        <f>SUM(X34:Z34)</f>
        <v>600</v>
      </c>
      <c r="AX34" s="140">
        <f>SUM(AA34:AC34)</f>
        <v>600</v>
      </c>
      <c r="AY34" s="140">
        <f t="shared" si="0"/>
        <v>600</v>
      </c>
      <c r="AZ34" s="140">
        <f t="shared" si="1"/>
        <v>600</v>
      </c>
      <c r="BA34" s="140">
        <f t="shared" si="2"/>
        <v>600</v>
      </c>
      <c r="BB34" s="140">
        <f>SUM(AM34:AO34)</f>
        <v>600</v>
      </c>
      <c r="BD34" s="163">
        <f>SUM(AQ34:AT34)</f>
        <v>2400</v>
      </c>
      <c r="BE34" s="163">
        <f>SUM(AU34:AX34)</f>
        <v>2400</v>
      </c>
      <c r="BF34" s="163">
        <f>SUM(AY34:BB34)</f>
        <v>2400</v>
      </c>
    </row>
    <row r="35" spans="1:58">
      <c r="B35" s="149" t="s">
        <v>100</v>
      </c>
      <c r="C35" s="139"/>
      <c r="D35" s="153">
        <v>1000</v>
      </c>
      <c r="E35" s="151" t="s">
        <v>60</v>
      </c>
      <c r="F35" s="140">
        <f>$D35</f>
        <v>1000</v>
      </c>
      <c r="G35" s="140">
        <f t="shared" si="28"/>
        <v>1000</v>
      </c>
      <c r="H35" s="140">
        <f t="shared" si="28"/>
        <v>1000</v>
      </c>
      <c r="I35" s="140">
        <f t="shared" si="28"/>
        <v>1000</v>
      </c>
      <c r="J35" s="140">
        <f t="shared" si="28"/>
        <v>1000</v>
      </c>
      <c r="K35" s="140">
        <f t="shared" si="28"/>
        <v>1000</v>
      </c>
      <c r="L35" s="140">
        <f t="shared" si="28"/>
        <v>1000</v>
      </c>
      <c r="M35" s="140">
        <f t="shared" si="28"/>
        <v>1000</v>
      </c>
      <c r="N35" s="140">
        <f t="shared" si="28"/>
        <v>1000</v>
      </c>
      <c r="O35" s="140">
        <f t="shared" si="28"/>
        <v>1000</v>
      </c>
      <c r="P35" s="140">
        <f t="shared" si="28"/>
        <v>1000</v>
      </c>
      <c r="Q35" s="140">
        <f t="shared" si="28"/>
        <v>1000</v>
      </c>
      <c r="R35" s="140">
        <f t="shared" si="28"/>
        <v>1000</v>
      </c>
      <c r="S35" s="140">
        <f t="shared" si="28"/>
        <v>1000</v>
      </c>
      <c r="T35" s="140">
        <f t="shared" si="28"/>
        <v>1000</v>
      </c>
      <c r="U35" s="140">
        <f t="shared" si="28"/>
        <v>1000</v>
      </c>
      <c r="V35" s="140">
        <f t="shared" si="28"/>
        <v>1000</v>
      </c>
      <c r="W35" s="140">
        <f t="shared" si="28"/>
        <v>1000</v>
      </c>
      <c r="X35" s="140">
        <f t="shared" si="28"/>
        <v>1000</v>
      </c>
      <c r="Y35" s="140">
        <f t="shared" si="28"/>
        <v>1000</v>
      </c>
      <c r="Z35" s="140">
        <f t="shared" si="28"/>
        <v>1000</v>
      </c>
      <c r="AA35" s="140">
        <f t="shared" si="28"/>
        <v>1000</v>
      </c>
      <c r="AB35" s="140">
        <f t="shared" si="28"/>
        <v>1000</v>
      </c>
      <c r="AC35" s="140">
        <f t="shared" si="28"/>
        <v>1000</v>
      </c>
      <c r="AD35" s="140">
        <f t="shared" si="29"/>
        <v>1000</v>
      </c>
      <c r="AE35" s="140">
        <f t="shared" si="29"/>
        <v>1000</v>
      </c>
      <c r="AF35" s="140">
        <f t="shared" si="29"/>
        <v>1000</v>
      </c>
      <c r="AG35" s="140">
        <f t="shared" si="29"/>
        <v>1000</v>
      </c>
      <c r="AH35" s="140">
        <f t="shared" si="29"/>
        <v>1000</v>
      </c>
      <c r="AI35" s="140">
        <f t="shared" si="29"/>
        <v>1000</v>
      </c>
      <c r="AJ35" s="140">
        <f t="shared" si="29"/>
        <v>1000</v>
      </c>
      <c r="AK35" s="140">
        <f t="shared" si="29"/>
        <v>1000</v>
      </c>
      <c r="AL35" s="140">
        <f t="shared" si="29"/>
        <v>1000</v>
      </c>
      <c r="AM35" s="140">
        <f t="shared" si="29"/>
        <v>1000</v>
      </c>
      <c r="AN35" s="140">
        <f t="shared" si="29"/>
        <v>1000</v>
      </c>
      <c r="AO35" s="140">
        <f t="shared" si="29"/>
        <v>1000</v>
      </c>
      <c r="AQ35" s="140">
        <f>SUM(F35:H35)</f>
        <v>3000</v>
      </c>
      <c r="AR35" s="140">
        <f>SUM(I35:K35)</f>
        <v>3000</v>
      </c>
      <c r="AS35" s="140">
        <f>SUM(L35:N35)</f>
        <v>3000</v>
      </c>
      <c r="AT35" s="140">
        <f>SUM(O35:Q35)</f>
        <v>3000</v>
      </c>
      <c r="AU35" s="140">
        <f>SUM(R35:T35)</f>
        <v>3000</v>
      </c>
      <c r="AV35" s="140">
        <f>SUM(U35:W35)</f>
        <v>3000</v>
      </c>
      <c r="AW35" s="140">
        <f>SUM(X35:Z35)</f>
        <v>3000</v>
      </c>
      <c r="AX35" s="140">
        <f>SUM(AA35:AC35)</f>
        <v>3000</v>
      </c>
      <c r="AY35" s="140">
        <f t="shared" si="0"/>
        <v>3000</v>
      </c>
      <c r="AZ35" s="140">
        <f t="shared" si="1"/>
        <v>3000</v>
      </c>
      <c r="BA35" s="140">
        <f t="shared" si="2"/>
        <v>3000</v>
      </c>
      <c r="BB35" s="140">
        <f>SUM(AM35:AO35)</f>
        <v>3000</v>
      </c>
      <c r="BD35" s="163">
        <f>SUM(AQ35:AT35)</f>
        <v>12000</v>
      </c>
      <c r="BE35" s="163">
        <f>SUM(AU35:AX35)</f>
        <v>12000</v>
      </c>
      <c r="BF35" s="163">
        <f>SUM(AY35:BB35)</f>
        <v>12000</v>
      </c>
    </row>
    <row r="36" spans="1:58" ht="6" customHeight="1">
      <c r="B36" s="142"/>
      <c r="C36" s="139"/>
      <c r="D36" s="139"/>
      <c r="E36" s="139"/>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Q36" s="144"/>
      <c r="AR36" s="144"/>
      <c r="AS36" s="144"/>
      <c r="AT36" s="144"/>
      <c r="AU36" s="144"/>
      <c r="AV36" s="144"/>
      <c r="AW36" s="144"/>
      <c r="AX36" s="144"/>
      <c r="AY36" s="140"/>
      <c r="AZ36" s="140"/>
      <c r="BA36" s="140"/>
      <c r="BB36" s="140"/>
      <c r="BD36" s="167"/>
      <c r="BE36" s="163"/>
      <c r="BF36" s="167"/>
    </row>
    <row r="37" spans="1:58">
      <c r="B37" s="146" t="str">
        <f>"TOTAL "&amp;B30</f>
        <v>TOTAL EQUIPMENT &amp; TELECOM</v>
      </c>
      <c r="C37" s="147"/>
      <c r="D37" s="147"/>
      <c r="E37" s="147"/>
      <c r="F37" s="148">
        <f>SUM(F31:F36)</f>
        <v>11000</v>
      </c>
      <c r="G37" s="148">
        <f t="shared" ref="G37:AW37" si="30">SUM(G31:G36)</f>
        <v>2000</v>
      </c>
      <c r="H37" s="148">
        <f t="shared" si="30"/>
        <v>2000</v>
      </c>
      <c r="I37" s="148">
        <f t="shared" si="30"/>
        <v>2000</v>
      </c>
      <c r="J37" s="148">
        <f t="shared" si="30"/>
        <v>5100</v>
      </c>
      <c r="K37" s="148">
        <f t="shared" si="30"/>
        <v>2100</v>
      </c>
      <c r="L37" s="148">
        <f t="shared" si="30"/>
        <v>2100</v>
      </c>
      <c r="M37" s="148">
        <f t="shared" si="30"/>
        <v>2100</v>
      </c>
      <c r="N37" s="148">
        <f t="shared" si="30"/>
        <v>2100</v>
      </c>
      <c r="O37" s="148">
        <f t="shared" si="30"/>
        <v>2100</v>
      </c>
      <c r="P37" s="148">
        <f t="shared" si="30"/>
        <v>2100</v>
      </c>
      <c r="Q37" s="148">
        <f t="shared" si="30"/>
        <v>2100</v>
      </c>
      <c r="R37" s="148">
        <f t="shared" si="30"/>
        <v>5200</v>
      </c>
      <c r="S37" s="148">
        <f t="shared" si="30"/>
        <v>2200</v>
      </c>
      <c r="T37" s="148">
        <f t="shared" si="30"/>
        <v>2200</v>
      </c>
      <c r="U37" s="148">
        <f t="shared" si="30"/>
        <v>2200</v>
      </c>
      <c r="V37" s="148">
        <f t="shared" si="30"/>
        <v>2200</v>
      </c>
      <c r="W37" s="148">
        <f t="shared" si="30"/>
        <v>2200</v>
      </c>
      <c r="X37" s="148">
        <f t="shared" si="30"/>
        <v>5300</v>
      </c>
      <c r="Y37" s="148">
        <f t="shared" si="30"/>
        <v>2300</v>
      </c>
      <c r="Z37" s="148">
        <f t="shared" si="30"/>
        <v>2300</v>
      </c>
      <c r="AA37" s="148">
        <f t="shared" si="30"/>
        <v>2300</v>
      </c>
      <c r="AB37" s="148">
        <f t="shared" si="30"/>
        <v>2300</v>
      </c>
      <c r="AC37" s="148">
        <f t="shared" si="30"/>
        <v>2300</v>
      </c>
      <c r="AD37" s="148">
        <f t="shared" si="30"/>
        <v>2300</v>
      </c>
      <c r="AE37" s="148">
        <f t="shared" si="30"/>
        <v>2300</v>
      </c>
      <c r="AF37" s="148">
        <f t="shared" si="30"/>
        <v>2300</v>
      </c>
      <c r="AG37" s="148">
        <f t="shared" si="30"/>
        <v>5400</v>
      </c>
      <c r="AH37" s="148">
        <f t="shared" si="30"/>
        <v>2400</v>
      </c>
      <c r="AI37" s="148">
        <f t="shared" si="30"/>
        <v>2400</v>
      </c>
      <c r="AJ37" s="148">
        <f t="shared" si="30"/>
        <v>2400</v>
      </c>
      <c r="AK37" s="148">
        <f t="shared" si="30"/>
        <v>2400</v>
      </c>
      <c r="AL37" s="148">
        <f t="shared" si="30"/>
        <v>2400</v>
      </c>
      <c r="AM37" s="148">
        <f t="shared" si="30"/>
        <v>2400</v>
      </c>
      <c r="AN37" s="148">
        <f t="shared" si="30"/>
        <v>2400</v>
      </c>
      <c r="AO37" s="148">
        <f t="shared" si="30"/>
        <v>2400</v>
      </c>
      <c r="AQ37" s="148">
        <f t="shared" si="30"/>
        <v>15000</v>
      </c>
      <c r="AR37" s="148">
        <f t="shared" si="30"/>
        <v>9200</v>
      </c>
      <c r="AS37" s="148">
        <f>SUM(L37:N37)</f>
        <v>6300</v>
      </c>
      <c r="AT37" s="148">
        <f>SUM(O37:Q37)</f>
        <v>6300</v>
      </c>
      <c r="AU37" s="148">
        <f t="shared" si="30"/>
        <v>9600</v>
      </c>
      <c r="AV37" s="148">
        <f t="shared" si="30"/>
        <v>6600</v>
      </c>
      <c r="AW37" s="148">
        <f t="shared" si="30"/>
        <v>9900</v>
      </c>
      <c r="AX37" s="148">
        <f>SUM(AX31:AX36)</f>
        <v>6900</v>
      </c>
      <c r="AY37" s="148">
        <f t="shared" ref="AY37:BB37" si="31">SUM(AY31:AY36)</f>
        <v>6900</v>
      </c>
      <c r="AZ37" s="148">
        <f t="shared" si="31"/>
        <v>10200</v>
      </c>
      <c r="BA37" s="148">
        <f t="shared" si="31"/>
        <v>7200</v>
      </c>
      <c r="BB37" s="148">
        <f t="shared" si="31"/>
        <v>7200</v>
      </c>
      <c r="BD37" s="165">
        <f>SUM(AQ37:AT37)</f>
        <v>36800</v>
      </c>
      <c r="BE37" s="165">
        <f>SUM(AU37:AX37)</f>
        <v>33000</v>
      </c>
      <c r="BF37" s="165">
        <f>SUM(AY37:BB37)</f>
        <v>31500</v>
      </c>
    </row>
    <row r="38" spans="1:58" s="82" customFormat="1" ht="12" customHeight="1">
      <c r="A38" s="32"/>
      <c r="B38" s="135"/>
      <c r="C38" s="135"/>
      <c r="D38" s="135"/>
      <c r="E38" s="86"/>
      <c r="F38" s="87"/>
      <c r="G38" s="86"/>
      <c r="H38" s="86"/>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Q38" s="85"/>
      <c r="AR38" s="85"/>
      <c r="AS38" s="85"/>
      <c r="AT38" s="85"/>
      <c r="AU38" s="85"/>
      <c r="AV38" s="85"/>
      <c r="AW38" s="85"/>
      <c r="AX38" s="85"/>
      <c r="AY38" s="140"/>
      <c r="AZ38" s="140"/>
      <c r="BA38" s="140"/>
      <c r="BB38" s="140"/>
      <c r="BC38" s="1"/>
      <c r="BD38" s="163"/>
      <c r="BE38" s="163"/>
      <c r="BF38" s="163"/>
    </row>
    <row r="39" spans="1:58">
      <c r="B39" s="4" t="s">
        <v>69</v>
      </c>
      <c r="C39" s="139"/>
      <c r="D39" s="139"/>
      <c r="E39" s="139"/>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Q39" s="140"/>
      <c r="AR39" s="140"/>
      <c r="AS39" s="140"/>
      <c r="AT39" s="140"/>
      <c r="AU39" s="140"/>
      <c r="AV39" s="140"/>
      <c r="AW39" s="140"/>
      <c r="AX39" s="140"/>
      <c r="AY39" s="140"/>
      <c r="AZ39" s="140"/>
      <c r="BA39" s="140"/>
      <c r="BB39" s="140"/>
      <c r="BD39" s="163"/>
      <c r="BE39" s="163"/>
      <c r="BF39" s="163"/>
    </row>
    <row r="40" spans="1:58">
      <c r="B40" s="149" t="s">
        <v>70</v>
      </c>
      <c r="C40" s="139"/>
      <c r="D40" s="150">
        <v>4000</v>
      </c>
      <c r="E40" s="151" t="s">
        <v>64</v>
      </c>
      <c r="F40" s="140">
        <f>$D40*F$6</f>
        <v>12000</v>
      </c>
      <c r="G40" s="140">
        <f t="shared" ref="G40:AO40" si="32">$D40*G$6</f>
        <v>12000</v>
      </c>
      <c r="H40" s="140">
        <f t="shared" si="32"/>
        <v>12000</v>
      </c>
      <c r="I40" s="140">
        <f t="shared" si="32"/>
        <v>12000</v>
      </c>
      <c r="J40" s="140">
        <f t="shared" si="32"/>
        <v>16000</v>
      </c>
      <c r="K40" s="140">
        <f t="shared" si="32"/>
        <v>16000</v>
      </c>
      <c r="L40" s="140">
        <f t="shared" si="32"/>
        <v>16000</v>
      </c>
      <c r="M40" s="140">
        <f t="shared" si="32"/>
        <v>16000</v>
      </c>
      <c r="N40" s="140">
        <f t="shared" si="32"/>
        <v>16000</v>
      </c>
      <c r="O40" s="140">
        <f t="shared" si="32"/>
        <v>16000</v>
      </c>
      <c r="P40" s="140">
        <f t="shared" si="32"/>
        <v>16000</v>
      </c>
      <c r="Q40" s="140">
        <f t="shared" si="32"/>
        <v>16000</v>
      </c>
      <c r="R40" s="140">
        <f t="shared" si="32"/>
        <v>20000</v>
      </c>
      <c r="S40" s="140">
        <f t="shared" si="32"/>
        <v>20000</v>
      </c>
      <c r="T40" s="140">
        <f t="shared" si="32"/>
        <v>20000</v>
      </c>
      <c r="U40" s="140">
        <f t="shared" si="32"/>
        <v>20000</v>
      </c>
      <c r="V40" s="140">
        <f t="shared" si="32"/>
        <v>20000</v>
      </c>
      <c r="W40" s="140">
        <f t="shared" si="32"/>
        <v>20000</v>
      </c>
      <c r="X40" s="140">
        <f t="shared" si="32"/>
        <v>24000</v>
      </c>
      <c r="Y40" s="140">
        <f t="shared" si="32"/>
        <v>24000</v>
      </c>
      <c r="Z40" s="140">
        <f t="shared" si="32"/>
        <v>24000</v>
      </c>
      <c r="AA40" s="140">
        <f t="shared" si="32"/>
        <v>24000</v>
      </c>
      <c r="AB40" s="140">
        <f t="shared" si="32"/>
        <v>24000</v>
      </c>
      <c r="AC40" s="140">
        <f t="shared" si="32"/>
        <v>24000</v>
      </c>
      <c r="AD40" s="140">
        <f t="shared" si="32"/>
        <v>24000</v>
      </c>
      <c r="AE40" s="140">
        <f t="shared" si="32"/>
        <v>24000</v>
      </c>
      <c r="AF40" s="140">
        <f t="shared" si="32"/>
        <v>24000</v>
      </c>
      <c r="AG40" s="140">
        <f t="shared" si="32"/>
        <v>28000</v>
      </c>
      <c r="AH40" s="140">
        <f t="shared" si="32"/>
        <v>28000</v>
      </c>
      <c r="AI40" s="140">
        <f t="shared" si="32"/>
        <v>28000</v>
      </c>
      <c r="AJ40" s="140">
        <f t="shared" si="32"/>
        <v>28000</v>
      </c>
      <c r="AK40" s="140">
        <f t="shared" si="32"/>
        <v>28000</v>
      </c>
      <c r="AL40" s="140">
        <f t="shared" si="32"/>
        <v>28000</v>
      </c>
      <c r="AM40" s="140">
        <f t="shared" si="32"/>
        <v>28000</v>
      </c>
      <c r="AN40" s="140">
        <f t="shared" si="32"/>
        <v>28000</v>
      </c>
      <c r="AO40" s="140">
        <f t="shared" si="32"/>
        <v>28000</v>
      </c>
      <c r="AQ40" s="140">
        <f>SUM(F40:H40)</f>
        <v>36000</v>
      </c>
      <c r="AR40" s="140">
        <f>SUM(I40:K40)</f>
        <v>44000</v>
      </c>
      <c r="AS40" s="140">
        <f>SUM(L40:N40)</f>
        <v>48000</v>
      </c>
      <c r="AT40" s="140">
        <f>SUM(O40:Q40)</f>
        <v>48000</v>
      </c>
      <c r="AU40" s="140">
        <f>SUM(R40:T40)</f>
        <v>60000</v>
      </c>
      <c r="AV40" s="140">
        <f>SUM(U40:W40)</f>
        <v>60000</v>
      </c>
      <c r="AW40" s="140">
        <f>SUM(X40:Z40)</f>
        <v>72000</v>
      </c>
      <c r="AX40" s="140">
        <f>SUM(AA40:AC40)</f>
        <v>72000</v>
      </c>
      <c r="AY40" s="140">
        <f t="shared" si="0"/>
        <v>72000</v>
      </c>
      <c r="AZ40" s="140">
        <f>SUM(AG40:AI40)</f>
        <v>84000</v>
      </c>
      <c r="BA40" s="140">
        <f t="shared" si="2"/>
        <v>84000</v>
      </c>
      <c r="BB40" s="140">
        <f>SUM(AM40:AO40)</f>
        <v>84000</v>
      </c>
      <c r="BD40" s="163">
        <f>SUM(AQ40:AT40)</f>
        <v>176000</v>
      </c>
      <c r="BE40" s="163">
        <f>SUM(AU40:AX40)</f>
        <v>264000</v>
      </c>
      <c r="BF40" s="163">
        <f>SUM(AY40:BB40)</f>
        <v>324000</v>
      </c>
    </row>
    <row r="41" spans="1:58">
      <c r="B41" s="149" t="s">
        <v>61</v>
      </c>
      <c r="C41" s="139"/>
      <c r="D41" s="139"/>
      <c r="E41" s="139"/>
      <c r="F41" s="144">
        <v>0</v>
      </c>
      <c r="G41" s="144">
        <v>0</v>
      </c>
      <c r="H41" s="144">
        <v>0</v>
      </c>
      <c r="I41" s="144">
        <v>0</v>
      </c>
      <c r="J41" s="144">
        <v>0</v>
      </c>
      <c r="K41" s="144">
        <v>0</v>
      </c>
      <c r="L41" s="144">
        <v>0</v>
      </c>
      <c r="M41" s="144">
        <v>0</v>
      </c>
      <c r="N41" s="144">
        <v>0</v>
      </c>
      <c r="O41" s="144">
        <v>0</v>
      </c>
      <c r="P41" s="144">
        <v>0</v>
      </c>
      <c r="Q41" s="144">
        <v>0</v>
      </c>
      <c r="R41" s="144">
        <v>0</v>
      </c>
      <c r="S41" s="144">
        <v>0</v>
      </c>
      <c r="T41" s="144">
        <v>0</v>
      </c>
      <c r="U41" s="144">
        <v>0</v>
      </c>
      <c r="V41" s="144">
        <v>0</v>
      </c>
      <c r="W41" s="144">
        <v>0</v>
      </c>
      <c r="X41" s="144">
        <v>0</v>
      </c>
      <c r="Y41" s="144">
        <v>0</v>
      </c>
      <c r="Z41" s="144">
        <v>0</v>
      </c>
      <c r="AA41" s="144">
        <v>0</v>
      </c>
      <c r="AB41" s="144">
        <v>0</v>
      </c>
      <c r="AC41" s="144">
        <v>0</v>
      </c>
      <c r="AD41" s="144">
        <v>0</v>
      </c>
      <c r="AE41" s="144">
        <v>0</v>
      </c>
      <c r="AF41" s="144">
        <v>0</v>
      </c>
      <c r="AG41" s="144">
        <v>0</v>
      </c>
      <c r="AH41" s="144">
        <v>0</v>
      </c>
      <c r="AI41" s="144">
        <v>0</v>
      </c>
      <c r="AJ41" s="144">
        <v>0</v>
      </c>
      <c r="AK41" s="144">
        <v>0</v>
      </c>
      <c r="AL41" s="144">
        <v>0</v>
      </c>
      <c r="AM41" s="144">
        <v>0</v>
      </c>
      <c r="AN41" s="144">
        <v>0</v>
      </c>
      <c r="AO41" s="144">
        <v>0</v>
      </c>
      <c r="AQ41" s="140">
        <f>SUM(F41:H41)</f>
        <v>0</v>
      </c>
      <c r="AR41" s="140">
        <f>SUM(I41:K41)</f>
        <v>0</v>
      </c>
      <c r="AS41" s="140">
        <f>SUM(L41:N41)</f>
        <v>0</v>
      </c>
      <c r="AT41" s="140">
        <f>SUM(O41:Q41)</f>
        <v>0</v>
      </c>
      <c r="AU41" s="140">
        <f>SUM(R41:T41)</f>
        <v>0</v>
      </c>
      <c r="AV41" s="140">
        <f>SUM(U41:W41)</f>
        <v>0</v>
      </c>
      <c r="AW41" s="140">
        <f>SUM(X41:Z41)</f>
        <v>0</v>
      </c>
      <c r="AX41" s="140">
        <f>SUM(AA41:AC41)</f>
        <v>0</v>
      </c>
      <c r="AY41" s="140">
        <f t="shared" si="0"/>
        <v>0</v>
      </c>
      <c r="AZ41" s="140">
        <f t="shared" si="1"/>
        <v>0</v>
      </c>
      <c r="BA41" s="140">
        <f t="shared" si="2"/>
        <v>0</v>
      </c>
      <c r="BB41" s="140">
        <f>SUM(AM41:AO41)</f>
        <v>0</v>
      </c>
      <c r="BD41" s="163">
        <f>SUM(AQ41:AT41)</f>
        <v>0</v>
      </c>
      <c r="BE41" s="163">
        <f>SUM(AU41:AX41)</f>
        <v>0</v>
      </c>
      <c r="BF41" s="163">
        <f>SUM(AY41:BB41)</f>
        <v>0</v>
      </c>
    </row>
    <row r="42" spans="1:58" ht="6" customHeight="1">
      <c r="B42" s="142"/>
      <c r="C42" s="139"/>
      <c r="D42" s="139"/>
      <c r="E42" s="139"/>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Q42" s="144"/>
      <c r="AR42" s="144"/>
      <c r="AS42" s="144"/>
      <c r="AT42" s="144"/>
      <c r="AU42" s="144"/>
      <c r="AV42" s="144"/>
      <c r="AW42" s="144"/>
      <c r="AX42" s="144"/>
      <c r="AY42" s="140"/>
      <c r="AZ42" s="140"/>
      <c r="BA42" s="140"/>
      <c r="BB42" s="140"/>
      <c r="BD42" s="163"/>
      <c r="BE42" s="163"/>
      <c r="BF42" s="163"/>
    </row>
    <row r="43" spans="1:58">
      <c r="B43" s="146" t="str">
        <f>"TOTAL "&amp;B39</f>
        <v>TOTAL T&amp;E</v>
      </c>
      <c r="C43" s="147"/>
      <c r="D43" s="147"/>
      <c r="E43" s="147"/>
      <c r="F43" s="148">
        <f>SUM(F40:F42)</f>
        <v>12000</v>
      </c>
      <c r="G43" s="148">
        <f t="shared" ref="G43:AO43" si="33">SUM(G40:G42)</f>
        <v>12000</v>
      </c>
      <c r="H43" s="148">
        <f t="shared" si="33"/>
        <v>12000</v>
      </c>
      <c r="I43" s="148">
        <f t="shared" si="33"/>
        <v>12000</v>
      </c>
      <c r="J43" s="148">
        <f t="shared" si="33"/>
        <v>16000</v>
      </c>
      <c r="K43" s="148">
        <f t="shared" si="33"/>
        <v>16000</v>
      </c>
      <c r="L43" s="148">
        <f t="shared" si="33"/>
        <v>16000</v>
      </c>
      <c r="M43" s="148">
        <f t="shared" si="33"/>
        <v>16000</v>
      </c>
      <c r="N43" s="148">
        <f t="shared" si="33"/>
        <v>16000</v>
      </c>
      <c r="O43" s="148">
        <f t="shared" si="33"/>
        <v>16000</v>
      </c>
      <c r="P43" s="148">
        <f t="shared" si="33"/>
        <v>16000</v>
      </c>
      <c r="Q43" s="148">
        <f t="shared" si="33"/>
        <v>16000</v>
      </c>
      <c r="R43" s="148">
        <f t="shared" si="33"/>
        <v>20000</v>
      </c>
      <c r="S43" s="148">
        <f t="shared" si="33"/>
        <v>20000</v>
      </c>
      <c r="T43" s="148">
        <f t="shared" si="33"/>
        <v>20000</v>
      </c>
      <c r="U43" s="148">
        <f t="shared" si="33"/>
        <v>20000</v>
      </c>
      <c r="V43" s="148">
        <f t="shared" si="33"/>
        <v>20000</v>
      </c>
      <c r="W43" s="148">
        <f t="shared" si="33"/>
        <v>20000</v>
      </c>
      <c r="X43" s="148">
        <f t="shared" si="33"/>
        <v>24000</v>
      </c>
      <c r="Y43" s="148">
        <f t="shared" si="33"/>
        <v>24000</v>
      </c>
      <c r="Z43" s="148">
        <f t="shared" si="33"/>
        <v>24000</v>
      </c>
      <c r="AA43" s="148">
        <f t="shared" si="33"/>
        <v>24000</v>
      </c>
      <c r="AB43" s="148">
        <f t="shared" si="33"/>
        <v>24000</v>
      </c>
      <c r="AC43" s="148">
        <f t="shared" si="33"/>
        <v>24000</v>
      </c>
      <c r="AD43" s="148">
        <f t="shared" si="33"/>
        <v>24000</v>
      </c>
      <c r="AE43" s="148">
        <f t="shared" si="33"/>
        <v>24000</v>
      </c>
      <c r="AF43" s="148">
        <f t="shared" si="33"/>
        <v>24000</v>
      </c>
      <c r="AG43" s="148">
        <f t="shared" si="33"/>
        <v>28000</v>
      </c>
      <c r="AH43" s="148">
        <f t="shared" si="33"/>
        <v>28000</v>
      </c>
      <c r="AI43" s="148">
        <f t="shared" si="33"/>
        <v>28000</v>
      </c>
      <c r="AJ43" s="148">
        <f t="shared" si="33"/>
        <v>28000</v>
      </c>
      <c r="AK43" s="148">
        <f t="shared" si="33"/>
        <v>28000</v>
      </c>
      <c r="AL43" s="148">
        <f t="shared" si="33"/>
        <v>28000</v>
      </c>
      <c r="AM43" s="148">
        <f t="shared" si="33"/>
        <v>28000</v>
      </c>
      <c r="AN43" s="148">
        <f t="shared" si="33"/>
        <v>28000</v>
      </c>
      <c r="AO43" s="148">
        <f t="shared" si="33"/>
        <v>28000</v>
      </c>
      <c r="AQ43" s="148">
        <f>SUM(F43:H43)</f>
        <v>36000</v>
      </c>
      <c r="AR43" s="148">
        <f>SUM(I43:K43)</f>
        <v>44000</v>
      </c>
      <c r="AS43" s="148">
        <f>SUM(L43:N43)</f>
        <v>48000</v>
      </c>
      <c r="AT43" s="148">
        <f>SUM(O43:Q43)</f>
        <v>48000</v>
      </c>
      <c r="AU43" s="148">
        <f t="shared" ref="AU43:AW43" si="34">SUM(AU40:AU42)</f>
        <v>60000</v>
      </c>
      <c r="AV43" s="148">
        <f t="shared" si="34"/>
        <v>60000</v>
      </c>
      <c r="AW43" s="148">
        <f t="shared" si="34"/>
        <v>72000</v>
      </c>
      <c r="AX43" s="148">
        <f>SUM(AX40:AX42)</f>
        <v>72000</v>
      </c>
      <c r="AY43" s="148">
        <f t="shared" ref="AY43:BB43" si="35">SUM(AY40:AY42)</f>
        <v>72000</v>
      </c>
      <c r="AZ43" s="148">
        <f t="shared" si="35"/>
        <v>84000</v>
      </c>
      <c r="BA43" s="148">
        <f t="shared" si="35"/>
        <v>84000</v>
      </c>
      <c r="BB43" s="148">
        <f t="shared" si="35"/>
        <v>84000</v>
      </c>
      <c r="BD43" s="165">
        <f>SUM(AQ43:AT43)</f>
        <v>176000</v>
      </c>
      <c r="BE43" s="165">
        <f>SUM(AU43:AX43)</f>
        <v>264000</v>
      </c>
      <c r="BF43" s="165">
        <f>SUM(AY43:BB43)</f>
        <v>324000</v>
      </c>
    </row>
    <row r="44" spans="1:58">
      <c r="AY44" s="140"/>
      <c r="AZ44" s="140"/>
      <c r="BA44" s="140"/>
      <c r="BB44" s="140"/>
      <c r="BD44" s="166"/>
      <c r="BE44" s="166"/>
      <c r="BF44" s="166"/>
    </row>
    <row r="45" spans="1:58">
      <c r="B45" s="4" t="s">
        <v>101</v>
      </c>
      <c r="C45" s="139"/>
      <c r="D45" s="139"/>
      <c r="E45" s="139"/>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Q45" s="140"/>
      <c r="AR45" s="140"/>
      <c r="AS45" s="140"/>
      <c r="AT45" s="140"/>
      <c r="AU45" s="140"/>
      <c r="AV45" s="140"/>
      <c r="AW45" s="140"/>
      <c r="AX45" s="140"/>
      <c r="AY45" s="140"/>
      <c r="AZ45" s="140"/>
      <c r="BA45" s="140"/>
      <c r="BB45" s="140"/>
      <c r="BD45" s="163"/>
      <c r="BE45" s="163"/>
      <c r="BF45" s="163"/>
    </row>
    <row r="46" spans="1:58">
      <c r="B46" s="149" t="s">
        <v>102</v>
      </c>
      <c r="C46" s="139"/>
      <c r="D46" s="152">
        <v>4000</v>
      </c>
      <c r="E46" s="151" t="s">
        <v>89</v>
      </c>
      <c r="F46" s="144">
        <v>0</v>
      </c>
      <c r="G46" s="144">
        <v>0</v>
      </c>
      <c r="H46" s="144">
        <v>0</v>
      </c>
      <c r="I46" s="144">
        <v>0</v>
      </c>
      <c r="J46" s="144">
        <v>0</v>
      </c>
      <c r="K46" s="140">
        <f>$D46</f>
        <v>4000</v>
      </c>
      <c r="L46" s="144">
        <v>0</v>
      </c>
      <c r="M46" s="144">
        <v>0</v>
      </c>
      <c r="N46" s="144">
        <v>0</v>
      </c>
      <c r="O46" s="144">
        <v>0</v>
      </c>
      <c r="P46" s="144">
        <v>0</v>
      </c>
      <c r="Q46" s="144">
        <v>0</v>
      </c>
      <c r="R46" s="144">
        <v>0</v>
      </c>
      <c r="S46" s="144">
        <v>0</v>
      </c>
      <c r="T46" s="144">
        <v>0</v>
      </c>
      <c r="U46" s="144">
        <v>0</v>
      </c>
      <c r="V46" s="144">
        <v>0</v>
      </c>
      <c r="W46" s="140">
        <f>$D46</f>
        <v>4000</v>
      </c>
      <c r="X46" s="144">
        <v>0</v>
      </c>
      <c r="Y46" s="144">
        <v>0</v>
      </c>
      <c r="Z46" s="144">
        <v>0</v>
      </c>
      <c r="AA46" s="144">
        <v>0</v>
      </c>
      <c r="AB46" s="144">
        <v>0</v>
      </c>
      <c r="AC46" s="144">
        <v>0</v>
      </c>
      <c r="AD46" s="144">
        <v>0</v>
      </c>
      <c r="AE46" s="144">
        <v>0</v>
      </c>
      <c r="AF46" s="144">
        <v>0</v>
      </c>
      <c r="AG46" s="144">
        <v>0</v>
      </c>
      <c r="AH46" s="144">
        <v>0</v>
      </c>
      <c r="AI46" s="140">
        <f>$D46</f>
        <v>4000</v>
      </c>
      <c r="AJ46" s="144">
        <v>0</v>
      </c>
      <c r="AK46" s="144">
        <v>0</v>
      </c>
      <c r="AL46" s="144">
        <v>0</v>
      </c>
      <c r="AM46" s="144">
        <v>0</v>
      </c>
      <c r="AN46" s="144">
        <v>0</v>
      </c>
      <c r="AO46" s="144">
        <v>0</v>
      </c>
      <c r="AP46" s="144"/>
      <c r="AQ46" s="140">
        <f>SUM(F46:H46)</f>
        <v>0</v>
      </c>
      <c r="AR46" s="140">
        <f>SUM(I46:K46)</f>
        <v>4000</v>
      </c>
      <c r="AS46" s="140">
        <f>SUM(L46:N46)</f>
        <v>0</v>
      </c>
      <c r="AT46" s="140">
        <f>SUM(O46:Q46)</f>
        <v>0</v>
      </c>
      <c r="AU46" s="140">
        <f>SUM(R46:T46)</f>
        <v>0</v>
      </c>
      <c r="AV46" s="140">
        <f>SUM(U46:W46)</f>
        <v>4000</v>
      </c>
      <c r="AW46" s="140">
        <f>SUM(X46:Z46)</f>
        <v>0</v>
      </c>
      <c r="AX46" s="140">
        <f>SUM(AA46:AC46)</f>
        <v>0</v>
      </c>
      <c r="AY46" s="140">
        <f t="shared" si="0"/>
        <v>0</v>
      </c>
      <c r="AZ46" s="140">
        <f t="shared" si="1"/>
        <v>4000</v>
      </c>
      <c r="BA46" s="140">
        <f t="shared" si="2"/>
        <v>0</v>
      </c>
      <c r="BB46" s="140">
        <f>SUM(AM46:AO46)</f>
        <v>0</v>
      </c>
      <c r="BD46" s="163">
        <f>SUM(AQ46:AT46)</f>
        <v>4000</v>
      </c>
      <c r="BE46" s="163">
        <f>SUM(AU46:AX46)</f>
        <v>4000</v>
      </c>
      <c r="BF46" s="163">
        <f>SUM(AY46:BB46)</f>
        <v>4000</v>
      </c>
    </row>
    <row r="47" spans="1:58">
      <c r="B47" s="149" t="s">
        <v>103</v>
      </c>
      <c r="C47" s="139"/>
      <c r="D47" s="174">
        <v>4000</v>
      </c>
      <c r="E47" s="151" t="s">
        <v>89</v>
      </c>
      <c r="F47" s="144">
        <v>0</v>
      </c>
      <c r="G47" s="144">
        <v>0</v>
      </c>
      <c r="H47" s="144">
        <v>0</v>
      </c>
      <c r="I47" s="144">
        <v>0</v>
      </c>
      <c r="J47" s="144">
        <v>0</v>
      </c>
      <c r="K47" s="144">
        <v>0</v>
      </c>
      <c r="L47" s="144">
        <v>0</v>
      </c>
      <c r="M47" s="144">
        <v>0</v>
      </c>
      <c r="N47" s="144">
        <v>0</v>
      </c>
      <c r="O47" s="144">
        <v>0</v>
      </c>
      <c r="P47" s="140">
        <f>$D47</f>
        <v>4000</v>
      </c>
      <c r="Q47" s="144">
        <v>0</v>
      </c>
      <c r="R47" s="144">
        <v>0</v>
      </c>
      <c r="S47" s="144">
        <v>0</v>
      </c>
      <c r="T47" s="144">
        <v>0</v>
      </c>
      <c r="U47" s="144">
        <v>0</v>
      </c>
      <c r="V47" s="144">
        <v>0</v>
      </c>
      <c r="W47" s="144">
        <v>0</v>
      </c>
      <c r="X47" s="144">
        <v>0</v>
      </c>
      <c r="Y47" s="144">
        <v>0</v>
      </c>
      <c r="Z47" s="144">
        <v>0</v>
      </c>
      <c r="AA47" s="144">
        <v>0</v>
      </c>
      <c r="AB47" s="140">
        <f>$D47</f>
        <v>4000</v>
      </c>
      <c r="AC47" s="144">
        <v>0</v>
      </c>
      <c r="AD47" s="144">
        <v>0</v>
      </c>
      <c r="AE47" s="144">
        <v>0</v>
      </c>
      <c r="AF47" s="144">
        <v>0</v>
      </c>
      <c r="AG47" s="144">
        <v>0</v>
      </c>
      <c r="AH47" s="144">
        <v>0</v>
      </c>
      <c r="AI47" s="144">
        <v>0</v>
      </c>
      <c r="AJ47" s="144">
        <v>0</v>
      </c>
      <c r="AK47" s="144">
        <v>0</v>
      </c>
      <c r="AL47" s="144">
        <v>0</v>
      </c>
      <c r="AM47" s="144">
        <v>0</v>
      </c>
      <c r="AN47" s="140">
        <f>$D47</f>
        <v>4000</v>
      </c>
      <c r="AO47" s="144">
        <v>0</v>
      </c>
      <c r="AP47" s="144"/>
      <c r="AQ47" s="140">
        <f t="shared" ref="AQ47:AQ49" si="36">SUM(F47:H47)</f>
        <v>0</v>
      </c>
      <c r="AR47" s="140">
        <f>SUM(I47:K47)</f>
        <v>0</v>
      </c>
      <c r="AS47" s="140">
        <f>SUM(L47:N47)</f>
        <v>0</v>
      </c>
      <c r="AT47" s="140">
        <f>SUM(O47:Q47)</f>
        <v>4000</v>
      </c>
      <c r="AU47" s="140">
        <f>SUM(R47:T47)</f>
        <v>0</v>
      </c>
      <c r="AV47" s="140">
        <f>SUM(U47:W47)</f>
        <v>0</v>
      </c>
      <c r="AW47" s="140">
        <f>SUM(X47:Z47)</f>
        <v>0</v>
      </c>
      <c r="AX47" s="140">
        <f>SUM(AA47:AC47)</f>
        <v>4000</v>
      </c>
      <c r="AY47" s="140">
        <f t="shared" si="0"/>
        <v>0</v>
      </c>
      <c r="AZ47" s="140">
        <f t="shared" si="1"/>
        <v>0</v>
      </c>
      <c r="BA47" s="140">
        <f t="shared" si="2"/>
        <v>0</v>
      </c>
      <c r="BB47" s="140">
        <f>SUM(AM47:AO47)</f>
        <v>4000</v>
      </c>
      <c r="BD47" s="163">
        <f>SUM(AQ47:AT47)</f>
        <v>4000</v>
      </c>
      <c r="BE47" s="163">
        <f>SUM(AU47:AX47)</f>
        <v>4000</v>
      </c>
      <c r="BF47" s="163">
        <f>SUM(AY47:BB47)</f>
        <v>4000</v>
      </c>
    </row>
    <row r="48" spans="1:58">
      <c r="B48" s="149" t="s">
        <v>104</v>
      </c>
      <c r="C48" s="139"/>
      <c r="D48" s="153">
        <v>4000</v>
      </c>
      <c r="E48" s="151" t="s">
        <v>89</v>
      </c>
      <c r="F48" s="144">
        <v>0</v>
      </c>
      <c r="G48" s="140">
        <f>$D48</f>
        <v>4000</v>
      </c>
      <c r="H48" s="144">
        <v>0</v>
      </c>
      <c r="I48" s="144">
        <v>0</v>
      </c>
      <c r="J48" s="144">
        <v>0</v>
      </c>
      <c r="K48" s="144">
        <v>0</v>
      </c>
      <c r="L48" s="144">
        <v>0</v>
      </c>
      <c r="M48" s="144">
        <v>0</v>
      </c>
      <c r="N48" s="144">
        <v>0</v>
      </c>
      <c r="O48" s="144">
        <v>0</v>
      </c>
      <c r="P48" s="144">
        <v>0</v>
      </c>
      <c r="Q48" s="144">
        <v>0</v>
      </c>
      <c r="R48" s="144">
        <v>0</v>
      </c>
      <c r="S48" s="140">
        <f>$D48</f>
        <v>4000</v>
      </c>
      <c r="T48" s="144">
        <v>0</v>
      </c>
      <c r="U48" s="144">
        <v>0</v>
      </c>
      <c r="V48" s="144">
        <v>0</v>
      </c>
      <c r="W48" s="144">
        <v>0</v>
      </c>
      <c r="X48" s="144">
        <v>0</v>
      </c>
      <c r="Y48" s="144">
        <v>0</v>
      </c>
      <c r="Z48" s="144">
        <v>0</v>
      </c>
      <c r="AA48" s="144">
        <v>0</v>
      </c>
      <c r="AB48" s="144">
        <v>0</v>
      </c>
      <c r="AC48" s="144">
        <v>0</v>
      </c>
      <c r="AD48" s="144">
        <v>0</v>
      </c>
      <c r="AE48" s="140">
        <f>$D48</f>
        <v>4000</v>
      </c>
      <c r="AF48" s="144">
        <v>0</v>
      </c>
      <c r="AG48" s="144">
        <v>0</v>
      </c>
      <c r="AH48" s="144">
        <v>0</v>
      </c>
      <c r="AI48" s="144">
        <v>0</v>
      </c>
      <c r="AJ48" s="144">
        <v>0</v>
      </c>
      <c r="AK48" s="144">
        <v>0</v>
      </c>
      <c r="AL48" s="144">
        <v>0</v>
      </c>
      <c r="AM48" s="144">
        <v>0</v>
      </c>
      <c r="AN48" s="144">
        <v>0</v>
      </c>
      <c r="AO48" s="144">
        <v>0</v>
      </c>
      <c r="AP48" s="144"/>
      <c r="AQ48" s="140">
        <f t="shared" si="36"/>
        <v>4000</v>
      </c>
      <c r="AR48" s="140">
        <f>SUM(I48:K48)</f>
        <v>0</v>
      </c>
      <c r="AS48" s="140">
        <f>SUM(L48:N48)</f>
        <v>0</v>
      </c>
      <c r="AT48" s="140">
        <f>SUM(O48:Q48)</f>
        <v>0</v>
      </c>
      <c r="AU48" s="140">
        <f>SUM(R48:T48)</f>
        <v>4000</v>
      </c>
      <c r="AV48" s="140">
        <f>SUM(U48:W48)</f>
        <v>0</v>
      </c>
      <c r="AW48" s="140">
        <f>SUM(X48:Z48)</f>
        <v>0</v>
      </c>
      <c r="AX48" s="140">
        <f>SUM(AA48:AC48)</f>
        <v>0</v>
      </c>
      <c r="AY48" s="140">
        <f t="shared" si="0"/>
        <v>4000</v>
      </c>
      <c r="AZ48" s="140">
        <f t="shared" si="1"/>
        <v>0</v>
      </c>
      <c r="BA48" s="140">
        <f t="shared" si="2"/>
        <v>0</v>
      </c>
      <c r="BB48" s="140">
        <f>SUM(AM48:AO48)</f>
        <v>0</v>
      </c>
      <c r="BD48" s="163">
        <f>SUM(AQ48:AT48)</f>
        <v>4000</v>
      </c>
      <c r="BE48" s="163">
        <f>SUM(AU48:AX48)</f>
        <v>4000</v>
      </c>
      <c r="BF48" s="163">
        <f>SUM(AY48:BB48)</f>
        <v>4000</v>
      </c>
    </row>
    <row r="49" spans="1:58">
      <c r="B49" s="149" t="s">
        <v>61</v>
      </c>
      <c r="C49" s="139"/>
      <c r="D49" s="139"/>
      <c r="E49" s="139"/>
      <c r="F49" s="144">
        <v>0</v>
      </c>
      <c r="G49" s="144">
        <v>0</v>
      </c>
      <c r="H49" s="144">
        <v>0</v>
      </c>
      <c r="I49" s="144">
        <v>0</v>
      </c>
      <c r="J49" s="144">
        <v>0</v>
      </c>
      <c r="K49" s="144">
        <v>0</v>
      </c>
      <c r="L49" s="144">
        <v>0</v>
      </c>
      <c r="M49" s="144">
        <v>0</v>
      </c>
      <c r="N49" s="144">
        <v>0</v>
      </c>
      <c r="O49" s="144">
        <v>0</v>
      </c>
      <c r="P49" s="144">
        <v>0</v>
      </c>
      <c r="Q49" s="144">
        <v>0</v>
      </c>
      <c r="R49" s="144">
        <v>0</v>
      </c>
      <c r="S49" s="144">
        <v>0</v>
      </c>
      <c r="T49" s="144">
        <v>0</v>
      </c>
      <c r="U49" s="144">
        <v>0</v>
      </c>
      <c r="V49" s="144">
        <v>0</v>
      </c>
      <c r="W49" s="144">
        <v>0</v>
      </c>
      <c r="X49" s="144">
        <v>0</v>
      </c>
      <c r="Y49" s="144">
        <v>0</v>
      </c>
      <c r="Z49" s="144">
        <v>0</v>
      </c>
      <c r="AA49" s="144">
        <v>0</v>
      </c>
      <c r="AB49" s="144">
        <v>0</v>
      </c>
      <c r="AC49" s="144">
        <v>0</v>
      </c>
      <c r="AD49" s="144">
        <v>0</v>
      </c>
      <c r="AE49" s="144">
        <v>0</v>
      </c>
      <c r="AF49" s="144">
        <v>0</v>
      </c>
      <c r="AG49" s="144">
        <v>0</v>
      </c>
      <c r="AH49" s="144">
        <v>0</v>
      </c>
      <c r="AI49" s="144">
        <v>0</v>
      </c>
      <c r="AJ49" s="144">
        <v>0</v>
      </c>
      <c r="AK49" s="144">
        <v>0</v>
      </c>
      <c r="AL49" s="144">
        <v>0</v>
      </c>
      <c r="AM49" s="144">
        <v>0</v>
      </c>
      <c r="AN49" s="144">
        <v>0</v>
      </c>
      <c r="AO49" s="144">
        <v>0</v>
      </c>
      <c r="AQ49" s="140">
        <f t="shared" si="36"/>
        <v>0</v>
      </c>
      <c r="AR49" s="140">
        <f>SUM(I49:K49)</f>
        <v>0</v>
      </c>
      <c r="AS49" s="140">
        <f>SUM(L49:N49)</f>
        <v>0</v>
      </c>
      <c r="AT49" s="140">
        <f>SUM(O49:Q49)</f>
        <v>0</v>
      </c>
      <c r="AU49" s="140">
        <f>SUM(R49:T49)</f>
        <v>0</v>
      </c>
      <c r="AV49" s="140">
        <f>SUM(U49:W49)</f>
        <v>0</v>
      </c>
      <c r="AW49" s="140">
        <f>SUM(X49:Z49)</f>
        <v>0</v>
      </c>
      <c r="AX49" s="140">
        <f>SUM(AA49:AC49)</f>
        <v>0</v>
      </c>
      <c r="AY49" s="140">
        <f t="shared" si="0"/>
        <v>0</v>
      </c>
      <c r="AZ49" s="140">
        <f t="shared" si="1"/>
        <v>0</v>
      </c>
      <c r="BA49" s="140">
        <f t="shared" si="2"/>
        <v>0</v>
      </c>
      <c r="BB49" s="140">
        <f>SUM(AM49:AO49)</f>
        <v>0</v>
      </c>
      <c r="BD49" s="163">
        <f>SUM(AQ49:AT49)</f>
        <v>0</v>
      </c>
      <c r="BE49" s="163">
        <f>SUM(AU49:AX49)</f>
        <v>0</v>
      </c>
      <c r="BF49" s="163">
        <f>SUM(AY49:BB49)</f>
        <v>0</v>
      </c>
    </row>
    <row r="50" spans="1:58" ht="6" customHeight="1">
      <c r="B50" s="142"/>
      <c r="C50" s="139"/>
      <c r="D50" s="139"/>
      <c r="E50" s="139"/>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Q50" s="144"/>
      <c r="AR50" s="144"/>
      <c r="AS50" s="144"/>
      <c r="AT50" s="144"/>
      <c r="AU50" s="144"/>
      <c r="AV50" s="144"/>
      <c r="AW50" s="144"/>
      <c r="AX50" s="144"/>
      <c r="AY50" s="140"/>
      <c r="AZ50" s="140"/>
      <c r="BA50" s="140"/>
      <c r="BB50" s="140"/>
      <c r="BD50" s="163"/>
      <c r="BE50" s="164"/>
      <c r="BF50" s="164"/>
    </row>
    <row r="51" spans="1:58">
      <c r="B51" s="146" t="str">
        <f>"TOTAL "&amp;B45</f>
        <v>TOTAL INSURANCE</v>
      </c>
      <c r="C51" s="147"/>
      <c r="D51" s="147"/>
      <c r="E51" s="147"/>
      <c r="F51" s="148">
        <f t="shared" ref="F51:AC51" si="37">SUM(F46:F50)</f>
        <v>0</v>
      </c>
      <c r="G51" s="148">
        <f t="shared" si="37"/>
        <v>4000</v>
      </c>
      <c r="H51" s="148">
        <f t="shared" si="37"/>
        <v>0</v>
      </c>
      <c r="I51" s="148">
        <f t="shared" si="37"/>
        <v>0</v>
      </c>
      <c r="J51" s="148">
        <f t="shared" si="37"/>
        <v>0</v>
      </c>
      <c r="K51" s="148">
        <f t="shared" si="37"/>
        <v>4000</v>
      </c>
      <c r="L51" s="148">
        <f t="shared" si="37"/>
        <v>0</v>
      </c>
      <c r="M51" s="148">
        <f t="shared" si="37"/>
        <v>0</v>
      </c>
      <c r="N51" s="148">
        <f t="shared" si="37"/>
        <v>0</v>
      </c>
      <c r="O51" s="148">
        <f t="shared" si="37"/>
        <v>0</v>
      </c>
      <c r="P51" s="148">
        <f t="shared" si="37"/>
        <v>4000</v>
      </c>
      <c r="Q51" s="148">
        <f t="shared" si="37"/>
        <v>0</v>
      </c>
      <c r="R51" s="148">
        <f t="shared" si="37"/>
        <v>0</v>
      </c>
      <c r="S51" s="148">
        <f t="shared" si="37"/>
        <v>4000</v>
      </c>
      <c r="T51" s="148">
        <f t="shared" si="37"/>
        <v>0</v>
      </c>
      <c r="U51" s="148">
        <f t="shared" si="37"/>
        <v>0</v>
      </c>
      <c r="V51" s="148">
        <f t="shared" si="37"/>
        <v>0</v>
      </c>
      <c r="W51" s="148">
        <f t="shared" si="37"/>
        <v>4000</v>
      </c>
      <c r="X51" s="148">
        <f t="shared" si="37"/>
        <v>0</v>
      </c>
      <c r="Y51" s="148">
        <f t="shared" si="37"/>
        <v>0</v>
      </c>
      <c r="Z51" s="148">
        <f t="shared" si="37"/>
        <v>0</v>
      </c>
      <c r="AA51" s="148">
        <f t="shared" si="37"/>
        <v>0</v>
      </c>
      <c r="AB51" s="148">
        <f t="shared" si="37"/>
        <v>4000</v>
      </c>
      <c r="AC51" s="148">
        <f t="shared" si="37"/>
        <v>0</v>
      </c>
      <c r="AD51" s="148"/>
      <c r="AE51" s="148"/>
      <c r="AF51" s="148"/>
      <c r="AG51" s="148"/>
      <c r="AH51" s="148"/>
      <c r="AI51" s="148"/>
      <c r="AJ51" s="148"/>
      <c r="AK51" s="148"/>
      <c r="AL51" s="148"/>
      <c r="AM51" s="148"/>
      <c r="AN51" s="148"/>
      <c r="AO51" s="148"/>
      <c r="AQ51" s="148">
        <f>SUM(F51:H51)</f>
        <v>4000</v>
      </c>
      <c r="AR51" s="148">
        <f>SUM(I51:K51)</f>
        <v>4000</v>
      </c>
      <c r="AS51" s="148">
        <f>SUM(L51:N51)</f>
        <v>0</v>
      </c>
      <c r="AT51" s="148">
        <f>SUM(O51:Q51)</f>
        <v>4000</v>
      </c>
      <c r="AU51" s="148">
        <f t="shared" ref="AU51:BB51" si="38">SUM(AU46:AU50)</f>
        <v>4000</v>
      </c>
      <c r="AV51" s="148">
        <f t="shared" si="38"/>
        <v>4000</v>
      </c>
      <c r="AW51" s="148">
        <f>SUM(AW46:AW50)</f>
        <v>0</v>
      </c>
      <c r="AX51" s="148">
        <f t="shared" si="38"/>
        <v>4000</v>
      </c>
      <c r="AY51" s="148">
        <f>SUM(AY46:AY50)</f>
        <v>4000</v>
      </c>
      <c r="AZ51" s="148">
        <f>SUM(AZ46:AZ50)</f>
        <v>4000</v>
      </c>
      <c r="BA51" s="148">
        <f t="shared" si="38"/>
        <v>0</v>
      </c>
      <c r="BB51" s="148">
        <f t="shared" si="38"/>
        <v>4000</v>
      </c>
      <c r="BD51" s="165">
        <f>SUM(AQ51:AT51)</f>
        <v>12000</v>
      </c>
      <c r="BE51" s="165">
        <f>SUM(AU51:AX51)</f>
        <v>12000</v>
      </c>
      <c r="BF51" s="165">
        <f>SUM(AY51:BB51)</f>
        <v>12000</v>
      </c>
    </row>
    <row r="52" spans="1:58">
      <c r="AY52" s="140"/>
      <c r="AZ52" s="140"/>
      <c r="BA52" s="140"/>
      <c r="BB52" s="140"/>
      <c r="BD52" s="163"/>
      <c r="BE52" s="163"/>
      <c r="BF52" s="163"/>
    </row>
    <row r="53" spans="1:58">
      <c r="B53" s="4" t="s">
        <v>105</v>
      </c>
      <c r="C53" s="139"/>
      <c r="D53" s="139"/>
      <c r="E53" s="139"/>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Q53" s="140"/>
      <c r="AR53" s="140"/>
      <c r="AS53" s="140"/>
      <c r="AT53" s="140"/>
      <c r="AU53" s="140"/>
      <c r="AV53" s="140"/>
      <c r="AW53" s="140"/>
      <c r="AX53" s="140"/>
      <c r="AY53" s="140"/>
      <c r="AZ53" s="140"/>
      <c r="BA53" s="140"/>
      <c r="BB53" s="140"/>
      <c r="BD53" s="163"/>
      <c r="BE53" s="163"/>
      <c r="BF53" s="163"/>
    </row>
    <row r="54" spans="1:58">
      <c r="B54" s="149" t="s">
        <v>106</v>
      </c>
      <c r="C54" s="139"/>
      <c r="D54" s="152">
        <v>7000</v>
      </c>
      <c r="E54" s="151" t="s">
        <v>60</v>
      </c>
      <c r="F54" s="140">
        <f>$D54</f>
        <v>7000</v>
      </c>
      <c r="G54" s="140">
        <f t="shared" ref="G54:AD56" si="39">$D54</f>
        <v>7000</v>
      </c>
      <c r="H54" s="140">
        <f t="shared" si="39"/>
        <v>7000</v>
      </c>
      <c r="I54" s="140">
        <f t="shared" si="39"/>
        <v>7000</v>
      </c>
      <c r="J54" s="140">
        <f t="shared" si="39"/>
        <v>7000</v>
      </c>
      <c r="K54" s="140">
        <f t="shared" si="39"/>
        <v>7000</v>
      </c>
      <c r="L54" s="140">
        <f t="shared" si="39"/>
        <v>7000</v>
      </c>
      <c r="M54" s="140">
        <f t="shared" si="39"/>
        <v>7000</v>
      </c>
      <c r="N54" s="140">
        <f t="shared" si="39"/>
        <v>7000</v>
      </c>
      <c r="O54" s="140">
        <f t="shared" si="39"/>
        <v>7000</v>
      </c>
      <c r="P54" s="140">
        <f t="shared" si="39"/>
        <v>7000</v>
      </c>
      <c r="Q54" s="140">
        <f t="shared" si="39"/>
        <v>7000</v>
      </c>
      <c r="R54" s="140">
        <f t="shared" si="39"/>
        <v>7000</v>
      </c>
      <c r="S54" s="140">
        <f t="shared" si="39"/>
        <v>7000</v>
      </c>
      <c r="T54" s="140">
        <f t="shared" si="39"/>
        <v>7000</v>
      </c>
      <c r="U54" s="140">
        <f t="shared" si="39"/>
        <v>7000</v>
      </c>
      <c r="V54" s="140">
        <f t="shared" si="39"/>
        <v>7000</v>
      </c>
      <c r="W54" s="140">
        <f t="shared" si="39"/>
        <v>7000</v>
      </c>
      <c r="X54" s="140">
        <f t="shared" si="39"/>
        <v>7000</v>
      </c>
      <c r="Y54" s="140">
        <f t="shared" si="39"/>
        <v>7000</v>
      </c>
      <c r="Z54" s="140">
        <f t="shared" si="39"/>
        <v>7000</v>
      </c>
      <c r="AA54" s="140">
        <f t="shared" si="39"/>
        <v>7000</v>
      </c>
      <c r="AB54" s="140">
        <f t="shared" si="39"/>
        <v>7000</v>
      </c>
      <c r="AC54" s="140">
        <f t="shared" si="39"/>
        <v>7000</v>
      </c>
      <c r="AD54" s="140">
        <f t="shared" si="39"/>
        <v>7000</v>
      </c>
      <c r="AE54" s="140">
        <f t="shared" ref="AE54:AO56" si="40">$D54</f>
        <v>7000</v>
      </c>
      <c r="AF54" s="140">
        <f t="shared" si="40"/>
        <v>7000</v>
      </c>
      <c r="AG54" s="140">
        <f t="shared" si="40"/>
        <v>7000</v>
      </c>
      <c r="AH54" s="140">
        <f t="shared" si="40"/>
        <v>7000</v>
      </c>
      <c r="AI54" s="140">
        <f t="shared" si="40"/>
        <v>7000</v>
      </c>
      <c r="AJ54" s="140">
        <f t="shared" si="40"/>
        <v>7000</v>
      </c>
      <c r="AK54" s="140">
        <f t="shared" si="40"/>
        <v>7000</v>
      </c>
      <c r="AL54" s="140">
        <f t="shared" si="40"/>
        <v>7000</v>
      </c>
      <c r="AM54" s="140">
        <f t="shared" si="40"/>
        <v>7000</v>
      </c>
      <c r="AN54" s="140">
        <f t="shared" si="40"/>
        <v>7000</v>
      </c>
      <c r="AO54" s="140">
        <f t="shared" si="40"/>
        <v>7000</v>
      </c>
      <c r="AQ54" s="140">
        <f>SUM(F54:H54)</f>
        <v>21000</v>
      </c>
      <c r="AR54" s="140">
        <f>SUM(I54:K54)</f>
        <v>21000</v>
      </c>
      <c r="AS54" s="140">
        <f>SUM(L54:N54)</f>
        <v>21000</v>
      </c>
      <c r="AT54" s="140">
        <f>SUM(O54:Q54)</f>
        <v>21000</v>
      </c>
      <c r="AU54" s="140">
        <f>SUM(R54:T54)</f>
        <v>21000</v>
      </c>
      <c r="AV54" s="140">
        <f>SUM(U54:W54)</f>
        <v>21000</v>
      </c>
      <c r="AW54" s="140">
        <f>SUM(X54:Z54)</f>
        <v>21000</v>
      </c>
      <c r="AX54" s="140">
        <f>SUM(AA54:AC54)</f>
        <v>21000</v>
      </c>
      <c r="AY54" s="140">
        <f t="shared" si="0"/>
        <v>21000</v>
      </c>
      <c r="AZ54" s="140">
        <f t="shared" si="1"/>
        <v>21000</v>
      </c>
      <c r="BA54" s="140">
        <f t="shared" si="2"/>
        <v>21000</v>
      </c>
      <c r="BB54" s="140">
        <f>SUM(AM54:AO54)</f>
        <v>21000</v>
      </c>
      <c r="BD54" s="163">
        <f>SUM(AQ54:AT54)</f>
        <v>84000</v>
      </c>
      <c r="BE54" s="163">
        <f>SUM(AU54:AX54)</f>
        <v>84000</v>
      </c>
      <c r="BF54" s="163">
        <f>SUM(AY54:BB54)</f>
        <v>84000</v>
      </c>
    </row>
    <row r="55" spans="1:58">
      <c r="B55" s="149" t="s">
        <v>107</v>
      </c>
      <c r="C55" s="139"/>
      <c r="D55" s="174">
        <v>250</v>
      </c>
      <c r="E55" s="151" t="s">
        <v>60</v>
      </c>
      <c r="F55" s="140">
        <f>$D55</f>
        <v>250</v>
      </c>
      <c r="G55" s="140">
        <f t="shared" si="39"/>
        <v>250</v>
      </c>
      <c r="H55" s="140">
        <f t="shared" si="39"/>
        <v>250</v>
      </c>
      <c r="I55" s="140">
        <f t="shared" si="39"/>
        <v>250</v>
      </c>
      <c r="J55" s="140">
        <f t="shared" si="39"/>
        <v>250</v>
      </c>
      <c r="K55" s="140">
        <f t="shared" si="39"/>
        <v>250</v>
      </c>
      <c r="L55" s="140">
        <f t="shared" si="39"/>
        <v>250</v>
      </c>
      <c r="M55" s="140">
        <f t="shared" si="39"/>
        <v>250</v>
      </c>
      <c r="N55" s="140">
        <f t="shared" si="39"/>
        <v>250</v>
      </c>
      <c r="O55" s="140">
        <f t="shared" si="39"/>
        <v>250</v>
      </c>
      <c r="P55" s="140">
        <f t="shared" si="39"/>
        <v>250</v>
      </c>
      <c r="Q55" s="140">
        <f t="shared" si="39"/>
        <v>250</v>
      </c>
      <c r="R55" s="140">
        <f t="shared" si="39"/>
        <v>250</v>
      </c>
      <c r="S55" s="140">
        <f t="shared" si="39"/>
        <v>250</v>
      </c>
      <c r="T55" s="140">
        <f t="shared" si="39"/>
        <v>250</v>
      </c>
      <c r="U55" s="140">
        <f t="shared" si="39"/>
        <v>250</v>
      </c>
      <c r="V55" s="140">
        <f t="shared" si="39"/>
        <v>250</v>
      </c>
      <c r="W55" s="140">
        <f t="shared" si="39"/>
        <v>250</v>
      </c>
      <c r="X55" s="140">
        <f t="shared" si="39"/>
        <v>250</v>
      </c>
      <c r="Y55" s="140">
        <f t="shared" si="39"/>
        <v>250</v>
      </c>
      <c r="Z55" s="140">
        <f t="shared" si="39"/>
        <v>250</v>
      </c>
      <c r="AA55" s="140">
        <f t="shared" si="39"/>
        <v>250</v>
      </c>
      <c r="AB55" s="140">
        <f t="shared" si="39"/>
        <v>250</v>
      </c>
      <c r="AC55" s="140">
        <f t="shared" si="39"/>
        <v>250</v>
      </c>
      <c r="AD55" s="140">
        <f t="shared" si="39"/>
        <v>250</v>
      </c>
      <c r="AE55" s="140">
        <f t="shared" si="40"/>
        <v>250</v>
      </c>
      <c r="AF55" s="140">
        <f t="shared" si="40"/>
        <v>250</v>
      </c>
      <c r="AG55" s="140">
        <f t="shared" si="40"/>
        <v>250</v>
      </c>
      <c r="AH55" s="140">
        <f t="shared" si="40"/>
        <v>250</v>
      </c>
      <c r="AI55" s="140">
        <f t="shared" si="40"/>
        <v>250</v>
      </c>
      <c r="AJ55" s="140">
        <f t="shared" si="40"/>
        <v>250</v>
      </c>
      <c r="AK55" s="140">
        <f t="shared" si="40"/>
        <v>250</v>
      </c>
      <c r="AL55" s="140">
        <f t="shared" si="40"/>
        <v>250</v>
      </c>
      <c r="AM55" s="140">
        <f t="shared" si="40"/>
        <v>250</v>
      </c>
      <c r="AN55" s="140">
        <f t="shared" si="40"/>
        <v>250</v>
      </c>
      <c r="AO55" s="140">
        <f t="shared" si="40"/>
        <v>250</v>
      </c>
      <c r="AQ55" s="140">
        <f>SUM(F55:H55)</f>
        <v>750</v>
      </c>
      <c r="AR55" s="140">
        <f>SUM(I55:K55)</f>
        <v>750</v>
      </c>
      <c r="AS55" s="140">
        <f>SUM(L55:N55)</f>
        <v>750</v>
      </c>
      <c r="AT55" s="140">
        <f>SUM(O55:Q55)</f>
        <v>750</v>
      </c>
      <c r="AU55" s="140">
        <f>SUM(R55:T55)</f>
        <v>750</v>
      </c>
      <c r="AV55" s="140">
        <f>SUM(U55:W55)</f>
        <v>750</v>
      </c>
      <c r="AW55" s="140">
        <f>SUM(X55:Z55)</f>
        <v>750</v>
      </c>
      <c r="AX55" s="140">
        <f>SUM(AA55:AC55)</f>
        <v>750</v>
      </c>
      <c r="AY55" s="140">
        <f t="shared" si="0"/>
        <v>750</v>
      </c>
      <c r="AZ55" s="140">
        <f t="shared" si="1"/>
        <v>750</v>
      </c>
      <c r="BA55" s="140">
        <f t="shared" si="2"/>
        <v>750</v>
      </c>
      <c r="BB55" s="140">
        <f>SUM(AM55:AO55)</f>
        <v>750</v>
      </c>
      <c r="BD55" s="163">
        <f>SUM(AQ55:AT55)</f>
        <v>3000</v>
      </c>
      <c r="BE55" s="163">
        <f>SUM(AU55:AX55)</f>
        <v>3000</v>
      </c>
      <c r="BF55" s="163">
        <f>SUM(AY55:BB55)</f>
        <v>3000</v>
      </c>
    </row>
    <row r="56" spans="1:58">
      <c r="B56" s="149" t="s">
        <v>108</v>
      </c>
      <c r="C56" s="139"/>
      <c r="D56" s="153">
        <v>150</v>
      </c>
      <c r="E56" s="151" t="s">
        <v>60</v>
      </c>
      <c r="F56" s="140">
        <f>$D56</f>
        <v>150</v>
      </c>
      <c r="G56" s="140">
        <f t="shared" si="39"/>
        <v>150</v>
      </c>
      <c r="H56" s="140">
        <f t="shared" si="39"/>
        <v>150</v>
      </c>
      <c r="I56" s="140">
        <f t="shared" si="39"/>
        <v>150</v>
      </c>
      <c r="J56" s="140">
        <f t="shared" si="39"/>
        <v>150</v>
      </c>
      <c r="K56" s="140">
        <f t="shared" si="39"/>
        <v>150</v>
      </c>
      <c r="L56" s="140">
        <f t="shared" si="39"/>
        <v>150</v>
      </c>
      <c r="M56" s="140">
        <f t="shared" si="39"/>
        <v>150</v>
      </c>
      <c r="N56" s="140">
        <f t="shared" si="39"/>
        <v>150</v>
      </c>
      <c r="O56" s="140">
        <f t="shared" si="39"/>
        <v>150</v>
      </c>
      <c r="P56" s="140">
        <f t="shared" si="39"/>
        <v>150</v>
      </c>
      <c r="Q56" s="140">
        <f t="shared" si="39"/>
        <v>150</v>
      </c>
      <c r="R56" s="140">
        <f t="shared" si="39"/>
        <v>150</v>
      </c>
      <c r="S56" s="140">
        <f t="shared" si="39"/>
        <v>150</v>
      </c>
      <c r="T56" s="140">
        <f t="shared" si="39"/>
        <v>150</v>
      </c>
      <c r="U56" s="140">
        <f t="shared" si="39"/>
        <v>150</v>
      </c>
      <c r="V56" s="140">
        <f t="shared" si="39"/>
        <v>150</v>
      </c>
      <c r="W56" s="140">
        <f t="shared" si="39"/>
        <v>150</v>
      </c>
      <c r="X56" s="140">
        <f t="shared" si="39"/>
        <v>150</v>
      </c>
      <c r="Y56" s="140">
        <f t="shared" si="39"/>
        <v>150</v>
      </c>
      <c r="Z56" s="140">
        <f t="shared" si="39"/>
        <v>150</v>
      </c>
      <c r="AA56" s="140">
        <f t="shared" si="39"/>
        <v>150</v>
      </c>
      <c r="AB56" s="140">
        <f t="shared" si="39"/>
        <v>150</v>
      </c>
      <c r="AC56" s="140">
        <f t="shared" si="39"/>
        <v>150</v>
      </c>
      <c r="AD56" s="140">
        <f t="shared" si="39"/>
        <v>150</v>
      </c>
      <c r="AE56" s="140">
        <f t="shared" si="40"/>
        <v>150</v>
      </c>
      <c r="AF56" s="140">
        <f t="shared" si="40"/>
        <v>150</v>
      </c>
      <c r="AG56" s="140">
        <f t="shared" si="40"/>
        <v>150</v>
      </c>
      <c r="AH56" s="140">
        <f t="shared" si="40"/>
        <v>150</v>
      </c>
      <c r="AI56" s="140">
        <f t="shared" si="40"/>
        <v>150</v>
      </c>
      <c r="AJ56" s="140">
        <f t="shared" si="40"/>
        <v>150</v>
      </c>
      <c r="AK56" s="140">
        <f t="shared" si="40"/>
        <v>150</v>
      </c>
      <c r="AL56" s="140">
        <f t="shared" si="40"/>
        <v>150</v>
      </c>
      <c r="AM56" s="140">
        <f t="shared" si="40"/>
        <v>150</v>
      </c>
      <c r="AN56" s="140">
        <f t="shared" si="40"/>
        <v>150</v>
      </c>
      <c r="AO56" s="140">
        <f t="shared" si="40"/>
        <v>150</v>
      </c>
      <c r="AQ56" s="140">
        <f>SUM(F56:H56)</f>
        <v>450</v>
      </c>
      <c r="AR56" s="140">
        <f>SUM(I56:K56)</f>
        <v>450</v>
      </c>
      <c r="AS56" s="140">
        <f>SUM(L56:N56)</f>
        <v>450</v>
      </c>
      <c r="AT56" s="140">
        <f>SUM(O56:Q56)</f>
        <v>450</v>
      </c>
      <c r="AU56" s="140">
        <f>SUM(R56:T56)</f>
        <v>450</v>
      </c>
      <c r="AV56" s="140">
        <f>SUM(U56:W56)</f>
        <v>450</v>
      </c>
      <c r="AW56" s="140">
        <f>SUM(X56:Z56)</f>
        <v>450</v>
      </c>
      <c r="AX56" s="140">
        <f>SUM(AA56:AC56)</f>
        <v>450</v>
      </c>
      <c r="AY56" s="140">
        <f t="shared" si="0"/>
        <v>450</v>
      </c>
      <c r="AZ56" s="140">
        <f t="shared" si="1"/>
        <v>450</v>
      </c>
      <c r="BA56" s="140">
        <f t="shared" si="2"/>
        <v>450</v>
      </c>
      <c r="BB56" s="140">
        <f>SUM(AM56:AO56)</f>
        <v>450</v>
      </c>
      <c r="BD56" s="163">
        <f>SUM(AQ56:AT56)</f>
        <v>1800</v>
      </c>
      <c r="BE56" s="163">
        <f>SUM(AU56:AX56)</f>
        <v>1800</v>
      </c>
      <c r="BF56" s="163">
        <f>SUM(AY56:BB56)</f>
        <v>1800</v>
      </c>
    </row>
    <row r="57" spans="1:58" ht="6" customHeight="1">
      <c r="B57" s="142"/>
      <c r="C57" s="139"/>
      <c r="D57" s="139"/>
      <c r="E57" s="139"/>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Q57" s="144"/>
      <c r="AR57" s="144"/>
      <c r="AS57" s="144"/>
      <c r="AT57" s="144"/>
      <c r="AU57" s="144"/>
      <c r="AV57" s="144"/>
      <c r="AW57" s="144"/>
      <c r="AX57" s="144"/>
      <c r="AY57" s="140"/>
      <c r="AZ57" s="140"/>
      <c r="BA57" s="140"/>
      <c r="BB57" s="140"/>
      <c r="BD57" s="163"/>
      <c r="BE57" s="163"/>
      <c r="BF57" s="163"/>
    </row>
    <row r="58" spans="1:58">
      <c r="B58" s="146" t="str">
        <f>"TOTAL "&amp;B53</f>
        <v>TOTAL OFFICE</v>
      </c>
      <c r="C58" s="147"/>
      <c r="D58" s="147"/>
      <c r="E58" s="147"/>
      <c r="F58" s="148">
        <f t="shared" ref="F58:AO58" si="41">SUM(F54:F57)</f>
        <v>7400</v>
      </c>
      <c r="G58" s="148">
        <f t="shared" si="41"/>
        <v>7400</v>
      </c>
      <c r="H58" s="148">
        <f t="shared" si="41"/>
        <v>7400</v>
      </c>
      <c r="I58" s="148">
        <f t="shared" si="41"/>
        <v>7400</v>
      </c>
      <c r="J58" s="148">
        <f t="shared" si="41"/>
        <v>7400</v>
      </c>
      <c r="K58" s="148">
        <f t="shared" si="41"/>
        <v>7400</v>
      </c>
      <c r="L58" s="148">
        <f t="shared" si="41"/>
        <v>7400</v>
      </c>
      <c r="M58" s="148">
        <f t="shared" si="41"/>
        <v>7400</v>
      </c>
      <c r="N58" s="148">
        <f t="shared" si="41"/>
        <v>7400</v>
      </c>
      <c r="O58" s="148">
        <f t="shared" si="41"/>
        <v>7400</v>
      </c>
      <c r="P58" s="148">
        <f t="shared" si="41"/>
        <v>7400</v>
      </c>
      <c r="Q58" s="148">
        <f t="shared" si="41"/>
        <v>7400</v>
      </c>
      <c r="R58" s="148">
        <f t="shared" si="41"/>
        <v>7400</v>
      </c>
      <c r="S58" s="148">
        <f t="shared" si="41"/>
        <v>7400</v>
      </c>
      <c r="T58" s="148">
        <f t="shared" si="41"/>
        <v>7400</v>
      </c>
      <c r="U58" s="148">
        <f t="shared" si="41"/>
        <v>7400</v>
      </c>
      <c r="V58" s="148">
        <f t="shared" si="41"/>
        <v>7400</v>
      </c>
      <c r="W58" s="148">
        <f t="shared" si="41"/>
        <v>7400</v>
      </c>
      <c r="X58" s="148">
        <f t="shared" si="41"/>
        <v>7400</v>
      </c>
      <c r="Y58" s="148">
        <f t="shared" si="41"/>
        <v>7400</v>
      </c>
      <c r="Z58" s="148">
        <f t="shared" si="41"/>
        <v>7400</v>
      </c>
      <c r="AA58" s="148">
        <f t="shared" si="41"/>
        <v>7400</v>
      </c>
      <c r="AB58" s="148">
        <f t="shared" si="41"/>
        <v>7400</v>
      </c>
      <c r="AC58" s="148">
        <f t="shared" si="41"/>
        <v>7400</v>
      </c>
      <c r="AD58" s="148">
        <f t="shared" si="41"/>
        <v>7400</v>
      </c>
      <c r="AE58" s="148">
        <f t="shared" si="41"/>
        <v>7400</v>
      </c>
      <c r="AF58" s="148">
        <f t="shared" si="41"/>
        <v>7400</v>
      </c>
      <c r="AG58" s="148">
        <f t="shared" si="41"/>
        <v>7400</v>
      </c>
      <c r="AH58" s="148">
        <f t="shared" si="41"/>
        <v>7400</v>
      </c>
      <c r="AI58" s="148">
        <f t="shared" si="41"/>
        <v>7400</v>
      </c>
      <c r="AJ58" s="148">
        <f t="shared" si="41"/>
        <v>7400</v>
      </c>
      <c r="AK58" s="148">
        <f t="shared" si="41"/>
        <v>7400</v>
      </c>
      <c r="AL58" s="148">
        <f t="shared" si="41"/>
        <v>7400</v>
      </c>
      <c r="AM58" s="148">
        <f t="shared" si="41"/>
        <v>7400</v>
      </c>
      <c r="AN58" s="148">
        <f t="shared" si="41"/>
        <v>7400</v>
      </c>
      <c r="AO58" s="148">
        <f t="shared" si="41"/>
        <v>7400</v>
      </c>
      <c r="AQ58" s="148">
        <f>SUM(F58:H58)</f>
        <v>22200</v>
      </c>
      <c r="AR58" s="148">
        <f t="shared" ref="AR58:AV58" si="42">SUM(AR54:AR57)</f>
        <v>22200</v>
      </c>
      <c r="AS58" s="148">
        <f>SUM(L58:N58)</f>
        <v>22200</v>
      </c>
      <c r="AT58" s="148">
        <f>SUM(O58:Q58)</f>
        <v>22200</v>
      </c>
      <c r="AU58" s="148">
        <f t="shared" si="42"/>
        <v>22200</v>
      </c>
      <c r="AV58" s="148">
        <f t="shared" si="42"/>
        <v>22200</v>
      </c>
      <c r="AW58" s="148">
        <f>SUM(AW54:AW57)</f>
        <v>22200</v>
      </c>
      <c r="AX58" s="148">
        <f>SUM(AX54:AX57)</f>
        <v>22200</v>
      </c>
      <c r="AY58" s="148">
        <f>SUM(AY54:AY57)</f>
        <v>22200</v>
      </c>
      <c r="AZ58" s="148">
        <f>SUM(AZ54:AZ57)</f>
        <v>22200</v>
      </c>
      <c r="BA58" s="148">
        <f t="shared" ref="BA58:BB58" si="43">SUM(BA54:BA57)</f>
        <v>22200</v>
      </c>
      <c r="BB58" s="148">
        <f t="shared" si="43"/>
        <v>22200</v>
      </c>
      <c r="BD58" s="165">
        <f>SUM(AQ58:AT58)</f>
        <v>88800</v>
      </c>
      <c r="BE58" s="165">
        <f>SUM(AU58:AX58)</f>
        <v>88800</v>
      </c>
      <c r="BF58" s="165">
        <f>SUM(AY58:BB58)</f>
        <v>88800</v>
      </c>
    </row>
    <row r="59" spans="1:58" s="82" customFormat="1" ht="12" customHeight="1">
      <c r="A59" s="32"/>
      <c r="B59" s="135"/>
      <c r="C59" s="135"/>
      <c r="D59" s="135"/>
      <c r="E59" s="86"/>
      <c r="F59" s="87"/>
      <c r="G59" s="86"/>
      <c r="H59" s="86"/>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Q59" s="85"/>
      <c r="AR59" s="85"/>
      <c r="AS59" s="85"/>
      <c r="AT59" s="85"/>
      <c r="AU59" s="85"/>
      <c r="AV59" s="85"/>
      <c r="AW59" s="85"/>
      <c r="AX59" s="85"/>
      <c r="AY59" s="85"/>
      <c r="AZ59" s="85"/>
      <c r="BA59" s="85"/>
      <c r="BB59" s="85"/>
      <c r="BC59" s="1"/>
      <c r="BD59" s="163"/>
      <c r="BE59" s="163"/>
      <c r="BF59" s="163"/>
    </row>
    <row r="60" spans="1:58" s="82" customFormat="1" ht="12" customHeight="1" thickBot="1">
      <c r="A60" s="32"/>
      <c r="B60" s="155" t="str">
        <f>"TOTAL "&amp;B4&amp;" EXPENSES"</f>
        <v>TOTAL G&amp;A EXPENSES</v>
      </c>
      <c r="C60" s="156"/>
      <c r="D60" s="156"/>
      <c r="E60" s="157"/>
      <c r="F60" s="158">
        <f t="shared" ref="F60:AO60" si="44">F12+F22+F28+F37+F43+F51+F58</f>
        <v>66306.25</v>
      </c>
      <c r="G60" s="158">
        <f t="shared" si="44"/>
        <v>61306.25</v>
      </c>
      <c r="H60" s="158">
        <f t="shared" si="44"/>
        <v>57306.25</v>
      </c>
      <c r="I60" s="158">
        <f t="shared" si="44"/>
        <v>72306.25</v>
      </c>
      <c r="J60" s="158">
        <f t="shared" si="44"/>
        <v>73461.25</v>
      </c>
      <c r="K60" s="158">
        <f t="shared" si="44"/>
        <v>69461.25</v>
      </c>
      <c r="L60" s="158">
        <f t="shared" si="44"/>
        <v>68461.25</v>
      </c>
      <c r="M60" s="158">
        <f t="shared" si="44"/>
        <v>65461.25</v>
      </c>
      <c r="N60" s="158">
        <f t="shared" si="44"/>
        <v>65461.25</v>
      </c>
      <c r="O60" s="158">
        <f t="shared" si="44"/>
        <v>65461.25</v>
      </c>
      <c r="P60" s="158">
        <f t="shared" si="44"/>
        <v>69461.25</v>
      </c>
      <c r="Q60" s="158">
        <f t="shared" si="44"/>
        <v>65461.25</v>
      </c>
      <c r="R60" s="158">
        <f t="shared" si="44"/>
        <v>85564.4375</v>
      </c>
      <c r="S60" s="158">
        <f t="shared" si="44"/>
        <v>86564.4375</v>
      </c>
      <c r="T60" s="158">
        <f t="shared" si="44"/>
        <v>82564.4375</v>
      </c>
      <c r="U60" s="158">
        <f t="shared" si="44"/>
        <v>97564.4375</v>
      </c>
      <c r="V60" s="158">
        <f t="shared" si="44"/>
        <v>87683.087500000009</v>
      </c>
      <c r="W60" s="158">
        <f t="shared" si="44"/>
        <v>86683.087500000009</v>
      </c>
      <c r="X60" s="158">
        <f t="shared" si="44"/>
        <v>97826.837500000009</v>
      </c>
      <c r="Y60" s="158">
        <f t="shared" si="44"/>
        <v>91826.837500000009</v>
      </c>
      <c r="Z60" s="158">
        <f t="shared" si="44"/>
        <v>91826.837500000009</v>
      </c>
      <c r="AA60" s="158">
        <f t="shared" si="44"/>
        <v>91826.837500000009</v>
      </c>
      <c r="AB60" s="158">
        <f t="shared" si="44"/>
        <v>95826.837500000009</v>
      </c>
      <c r="AC60" s="158">
        <f t="shared" si="44"/>
        <v>91826.837500000009</v>
      </c>
      <c r="AD60" s="158">
        <f t="shared" si="44"/>
        <v>92182.787500000006</v>
      </c>
      <c r="AE60" s="158">
        <f t="shared" si="44"/>
        <v>92182.787500000006</v>
      </c>
      <c r="AF60" s="158">
        <f t="shared" si="44"/>
        <v>92182.787500000006</v>
      </c>
      <c r="AG60" s="158">
        <f t="shared" si="44"/>
        <v>121304.03750000001</v>
      </c>
      <c r="AH60" s="158">
        <f t="shared" si="44"/>
        <v>108304.03750000001</v>
      </c>
      <c r="AI60" s="158">
        <f t="shared" si="44"/>
        <v>103304.03750000001</v>
      </c>
      <c r="AJ60" s="158">
        <f t="shared" si="44"/>
        <v>106452.35</v>
      </c>
      <c r="AK60" s="158">
        <f t="shared" si="44"/>
        <v>103452.35</v>
      </c>
      <c r="AL60" s="158">
        <f t="shared" si="44"/>
        <v>103452.35</v>
      </c>
      <c r="AM60" s="158">
        <f t="shared" si="44"/>
        <v>103452.35</v>
      </c>
      <c r="AN60" s="158">
        <f t="shared" si="44"/>
        <v>103452.35</v>
      </c>
      <c r="AO60" s="158">
        <f t="shared" si="44"/>
        <v>103452.35</v>
      </c>
      <c r="AP60" s="159"/>
      <c r="AQ60" s="158">
        <f>SUM(F60:H60)</f>
        <v>184918.75</v>
      </c>
      <c r="AR60" s="158">
        <f>SUM(I60:K60)</f>
        <v>215228.75</v>
      </c>
      <c r="AS60" s="158">
        <f>SUM(L60:N60)</f>
        <v>199383.75</v>
      </c>
      <c r="AT60" s="158">
        <f>SUM(O60:Q60)</f>
        <v>200383.75</v>
      </c>
      <c r="AU60" s="158">
        <f t="shared" ref="AU60:AW60" si="45">AU12+AU22+AU28+AU37+AU43+AU51+AU58</f>
        <v>254693.31250000003</v>
      </c>
      <c r="AV60" s="158">
        <f t="shared" si="45"/>
        <v>271930.61250000005</v>
      </c>
      <c r="AW60" s="158">
        <f t="shared" si="45"/>
        <v>281480.51250000001</v>
      </c>
      <c r="AX60" s="158">
        <f>AX12+AX22+AX28+AX37+AX43+AX51+AX58</f>
        <v>279480.51250000001</v>
      </c>
      <c r="AY60" s="158">
        <f>AY12+AY22+AY28+AY37+AY43+AY51+AY58</f>
        <v>280548.36249999999</v>
      </c>
      <c r="AZ60" s="158">
        <f>AZ12+AZ22+AZ28+AZ37+AZ43+AZ51+AZ58</f>
        <v>336912.11250000005</v>
      </c>
      <c r="BA60" s="158">
        <f>BA12+BA22+BA28+BA37+BA43+BA51+BA58</f>
        <v>313357.05000000005</v>
      </c>
      <c r="BB60" s="158">
        <f>BB12+BB22+BB28+BB37+BB43+BB51+BB58</f>
        <v>314357.05000000005</v>
      </c>
      <c r="BC60" s="17"/>
      <c r="BD60" s="158">
        <f>BD12+BD22+BD28+BD37+BD43+BD51+BD58</f>
        <v>799915</v>
      </c>
      <c r="BE60" s="158">
        <f>BE12+BE22+BE28+BE37+BE43+BE51+BE58</f>
        <v>1087584.9500000002</v>
      </c>
      <c r="BF60" s="158">
        <f>BF12+BF22+BF28+BF37+BF43+BF51+BF58</f>
        <v>1245174.5750000002</v>
      </c>
    </row>
    <row r="61" spans="1:58" s="82" customFormat="1" ht="12" customHeight="1" thickTop="1">
      <c r="A61" s="32"/>
      <c r="B61" s="135"/>
      <c r="C61" s="135"/>
      <c r="D61" s="135"/>
      <c r="E61" s="86"/>
      <c r="F61" s="87"/>
      <c r="G61" s="86"/>
      <c r="H61" s="86"/>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Q61" s="85"/>
      <c r="AR61" s="85"/>
      <c r="AS61" s="85"/>
      <c r="AT61" s="85"/>
      <c r="AU61" s="85"/>
      <c r="AV61" s="85"/>
      <c r="AW61" s="85"/>
      <c r="AX61" s="85"/>
      <c r="BC61" s="1"/>
      <c r="BD61" s="1"/>
      <c r="BE61" s="1"/>
      <c r="BF61" s="1"/>
    </row>
    <row r="68" spans="56:58">
      <c r="BD68" s="82"/>
      <c r="BE68" s="82"/>
      <c r="BF68" s="82"/>
    </row>
    <row r="69" spans="56:58">
      <c r="BD69" s="82"/>
      <c r="BE69" s="82"/>
      <c r="BF69" s="82"/>
    </row>
    <row r="70" spans="56:58">
      <c r="BD70" s="82"/>
      <c r="BE70" s="82"/>
      <c r="BF70" s="82"/>
    </row>
  </sheetData>
  <pageMargins left="0.2" right="0.2" top="0.45" bottom="0.55000000000000004" header="0.17" footer="0.24"/>
  <pageSetup scale="60" fitToWidth="2" fitToHeight="0" orientation="landscape" horizontalDpi="4294967292" verticalDpi="4294967292" r:id="rId1"/>
  <headerFooter>
    <oddFooter>&amp;CCONFIDENTIAL</oddFooter>
  </headerFooter>
  <colBreaks count="2" manualBreakCount="2">
    <brk id="17" max="1048575" man="1"/>
    <brk id="42" max="5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autoPageBreaks="0"/>
  </sheetPr>
  <dimension ref="A1:BH127"/>
  <sheetViews>
    <sheetView showGridLines="0" zoomScale="90" zoomScaleNormal="90" workbookViewId="0">
      <pane xSplit="7" ySplit="8" topLeftCell="H68" activePane="bottomRight" state="frozen"/>
      <selection pane="topRight"/>
      <selection pane="bottomLeft"/>
      <selection pane="bottomRight" activeCell="F94" sqref="F94"/>
    </sheetView>
  </sheetViews>
  <sheetFormatPr defaultColWidth="12.5703125" defaultRowHeight="12.75"/>
  <cols>
    <col min="1" max="1" width="1.7109375" style="1" customWidth="1"/>
    <col min="2" max="2" width="15.42578125" style="1" customWidth="1"/>
    <col min="3" max="3" width="15.28515625" style="1" customWidth="1"/>
    <col min="4" max="4" width="21.85546875" style="1" customWidth="1"/>
    <col min="5" max="5" width="11.7109375" style="3" bestFit="1" customWidth="1"/>
    <col min="6" max="6" width="10.42578125" style="1" customWidth="1"/>
    <col min="7" max="7" width="10.7109375" style="1" customWidth="1"/>
    <col min="8" max="8" width="12.5703125" style="2"/>
    <col min="9" max="43" width="12.5703125" style="1"/>
    <col min="44" max="44" width="1.5703125" style="1" customWidth="1"/>
    <col min="45" max="56" width="12.5703125" style="1"/>
    <col min="57" max="57" width="3.28515625" style="1" customWidth="1"/>
    <col min="58" max="16384" width="12.5703125" style="1"/>
  </cols>
  <sheetData>
    <row r="1" spans="1:60" ht="18.75">
      <c r="B1" s="126" t="s">
        <v>109</v>
      </c>
      <c r="C1" s="122"/>
      <c r="D1" s="122"/>
      <c r="E1" s="124"/>
      <c r="F1" s="122"/>
      <c r="G1" s="122"/>
      <c r="H1" s="123"/>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row>
    <row r="2" spans="1:60" ht="18.75">
      <c r="B2" s="129"/>
    </row>
    <row r="3" spans="1:60" ht="13.5" thickBot="1">
      <c r="B3" s="176" t="s">
        <v>110</v>
      </c>
      <c r="C3" s="177"/>
    </row>
    <row r="4" spans="1:60">
      <c r="B4" s="1" t="s">
        <v>111</v>
      </c>
      <c r="C4" s="178">
        <v>0.03</v>
      </c>
    </row>
    <row r="5" spans="1:60">
      <c r="B5" s="118" t="s">
        <v>112</v>
      </c>
      <c r="C5" s="178">
        <v>8.6499999999999994E-2</v>
      </c>
    </row>
    <row r="6" spans="1:60">
      <c r="B6" s="118" t="s">
        <v>113</v>
      </c>
      <c r="C6" s="178">
        <v>0.1</v>
      </c>
    </row>
    <row r="7" spans="1:60">
      <c r="B7" s="118"/>
      <c r="C7" s="117"/>
      <c r="E7" s="26"/>
      <c r="F7" s="175"/>
      <c r="G7" s="175"/>
    </row>
    <row r="8" spans="1:60" s="82" customFormat="1" ht="13.5" thickBot="1">
      <c r="A8" s="32"/>
      <c r="B8" s="132" t="s">
        <v>114</v>
      </c>
      <c r="C8" s="132" t="s">
        <v>115</v>
      </c>
      <c r="D8" s="115" t="s">
        <v>116</v>
      </c>
      <c r="E8" s="179" t="s">
        <v>117</v>
      </c>
      <c r="F8" s="180" t="s">
        <v>118</v>
      </c>
      <c r="G8" s="180"/>
      <c r="H8" s="114">
        <f>'Model &amp; Metrics'!H$4</f>
        <v>43831</v>
      </c>
      <c r="I8" s="114">
        <f>'Model &amp; Metrics'!I$4</f>
        <v>43890</v>
      </c>
      <c r="J8" s="114">
        <f>'Model &amp; Metrics'!J$4</f>
        <v>43921</v>
      </c>
      <c r="K8" s="114">
        <f>'Model &amp; Metrics'!K$4</f>
        <v>43951</v>
      </c>
      <c r="L8" s="114">
        <f>'Model &amp; Metrics'!L$4</f>
        <v>43982</v>
      </c>
      <c r="M8" s="114">
        <f>'Model &amp; Metrics'!M$4</f>
        <v>44012</v>
      </c>
      <c r="N8" s="114">
        <f>'Model &amp; Metrics'!N$4</f>
        <v>44043</v>
      </c>
      <c r="O8" s="114">
        <f>'Model &amp; Metrics'!O$4</f>
        <v>44074</v>
      </c>
      <c r="P8" s="114">
        <f>'Model &amp; Metrics'!P$4</f>
        <v>44104</v>
      </c>
      <c r="Q8" s="114">
        <f>'Model &amp; Metrics'!Q$4</f>
        <v>44135</v>
      </c>
      <c r="R8" s="114">
        <f>'Model &amp; Metrics'!R$4</f>
        <v>44165</v>
      </c>
      <c r="S8" s="114">
        <f>'Model &amp; Metrics'!S$4</f>
        <v>44196</v>
      </c>
      <c r="T8" s="114">
        <f>'Model &amp; Metrics'!T$4</f>
        <v>44227</v>
      </c>
      <c r="U8" s="114">
        <f>'Model &amp; Metrics'!U$4</f>
        <v>44255</v>
      </c>
      <c r="V8" s="114">
        <f>'Model &amp; Metrics'!V$4</f>
        <v>44286</v>
      </c>
      <c r="W8" s="114">
        <f>'Model &amp; Metrics'!W$4</f>
        <v>44316</v>
      </c>
      <c r="X8" s="114">
        <f>'Model &amp; Metrics'!X$4</f>
        <v>44347</v>
      </c>
      <c r="Y8" s="114">
        <f>'Model &amp; Metrics'!Y$4</f>
        <v>44377</v>
      </c>
      <c r="Z8" s="114">
        <f>'Model &amp; Metrics'!Z$4</f>
        <v>44408</v>
      </c>
      <c r="AA8" s="114">
        <f>'Model &amp; Metrics'!AA$4</f>
        <v>44439</v>
      </c>
      <c r="AB8" s="114">
        <f>'Model &amp; Metrics'!AB$4</f>
        <v>44469</v>
      </c>
      <c r="AC8" s="114">
        <f>'Model &amp; Metrics'!AC$4</f>
        <v>44500</v>
      </c>
      <c r="AD8" s="114">
        <f>'Model &amp; Metrics'!AD$4</f>
        <v>44530</v>
      </c>
      <c r="AE8" s="114">
        <f>'Model &amp; Metrics'!AE$4</f>
        <v>44561</v>
      </c>
      <c r="AF8" s="114">
        <f>'Model &amp; Metrics'!AF$4</f>
        <v>44592</v>
      </c>
      <c r="AG8" s="114">
        <f>'Model &amp; Metrics'!AG$4</f>
        <v>44620</v>
      </c>
      <c r="AH8" s="114">
        <f>'Model &amp; Metrics'!AH$4</f>
        <v>44651</v>
      </c>
      <c r="AI8" s="114">
        <f>'Model &amp; Metrics'!AI$4</f>
        <v>44681</v>
      </c>
      <c r="AJ8" s="114">
        <f>'Model &amp; Metrics'!AJ$4</f>
        <v>44712</v>
      </c>
      <c r="AK8" s="114">
        <f>'Model &amp; Metrics'!AK$4</f>
        <v>44742</v>
      </c>
      <c r="AL8" s="114">
        <f>'Model &amp; Metrics'!AL$4</f>
        <v>44773</v>
      </c>
      <c r="AM8" s="114">
        <f>'Model &amp; Metrics'!AM$4</f>
        <v>44804</v>
      </c>
      <c r="AN8" s="114">
        <f>'Model &amp; Metrics'!AN$4</f>
        <v>44834</v>
      </c>
      <c r="AO8" s="114">
        <f>'Model &amp; Metrics'!AO$4</f>
        <v>44865</v>
      </c>
      <c r="AP8" s="114">
        <f>'Model &amp; Metrics'!AP$4</f>
        <v>44895</v>
      </c>
      <c r="AQ8" s="114">
        <f>'Model &amp; Metrics'!AQ$4</f>
        <v>44926</v>
      </c>
      <c r="AS8" s="162" t="str">
        <f>'Model &amp; Metrics'!AS4</f>
        <v>Q120</v>
      </c>
      <c r="AT8" s="162" t="str">
        <f>'Model &amp; Metrics'!AT4</f>
        <v>Q220</v>
      </c>
      <c r="AU8" s="162" t="str">
        <f>'Model &amp; Metrics'!AU4</f>
        <v>Q320</v>
      </c>
      <c r="AV8" s="162" t="str">
        <f>'Model &amp; Metrics'!AV4</f>
        <v>Q420</v>
      </c>
      <c r="AW8" s="162" t="str">
        <f>'Model &amp; Metrics'!AW4</f>
        <v>Q121</v>
      </c>
      <c r="AX8" s="162" t="str">
        <f>'Model &amp; Metrics'!AX4</f>
        <v>Q221</v>
      </c>
      <c r="AY8" s="162" t="str">
        <f>'Model &amp; Metrics'!AY4</f>
        <v>Q321</v>
      </c>
      <c r="AZ8" s="162" t="str">
        <f>'Model &amp; Metrics'!AZ4</f>
        <v>Q421</v>
      </c>
      <c r="BA8" s="162" t="str">
        <f>'Model &amp; Metrics'!BA4</f>
        <v>Q122</v>
      </c>
      <c r="BB8" s="162" t="str">
        <f>'Model &amp; Metrics'!BB4</f>
        <v>Q222</v>
      </c>
      <c r="BC8" s="162" t="str">
        <f>'Model &amp; Metrics'!BC4</f>
        <v>Q322</v>
      </c>
      <c r="BD8" s="162" t="str">
        <f>'Model &amp; Metrics'!BD4</f>
        <v>Q422</v>
      </c>
      <c r="BF8" s="134">
        <f>'Model &amp; Metrics'!BF4</f>
        <v>2020</v>
      </c>
      <c r="BG8" s="134">
        <f>'Model &amp; Metrics'!BG4</f>
        <v>2021</v>
      </c>
      <c r="BH8" s="134">
        <f>'Model &amp; Metrics'!BH4</f>
        <v>2022</v>
      </c>
    </row>
    <row r="9" spans="1:60" s="82" customFormat="1" ht="13.5" thickBot="1">
      <c r="A9" s="32"/>
      <c r="B9" s="135"/>
      <c r="C9" s="135"/>
      <c r="D9" s="86"/>
      <c r="E9" s="181"/>
      <c r="F9" s="182"/>
      <c r="G9" s="182"/>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S9" s="85"/>
      <c r="AT9" s="85"/>
      <c r="AU9" s="85"/>
      <c r="AV9" s="85"/>
      <c r="AW9" s="85"/>
      <c r="AX9" s="85"/>
      <c r="AY9" s="85"/>
      <c r="AZ9" s="85"/>
    </row>
    <row r="10" spans="1:60" s="82" customFormat="1" ht="13.5" thickBot="1">
      <c r="A10" s="32" t="s">
        <v>0</v>
      </c>
      <c r="B10" s="183" t="s">
        <v>119</v>
      </c>
      <c r="D10" s="86"/>
      <c r="E10" s="87"/>
      <c r="F10" s="86"/>
      <c r="G10" s="86"/>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S10" s="85"/>
      <c r="AT10" s="85"/>
      <c r="AU10" s="85"/>
      <c r="AV10" s="85"/>
      <c r="AW10" s="85"/>
      <c r="AX10" s="85"/>
      <c r="AY10" s="85"/>
      <c r="AZ10" s="85"/>
    </row>
    <row r="11" spans="1:60" s="82" customFormat="1" ht="6.75" customHeight="1">
      <c r="A11" s="32"/>
      <c r="B11" s="135"/>
      <c r="C11" s="135"/>
      <c r="D11" s="86"/>
      <c r="E11" s="87"/>
      <c r="F11" s="86"/>
      <c r="G11" s="86"/>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S11" s="85"/>
      <c r="AT11" s="85"/>
      <c r="AU11" s="85"/>
      <c r="AV11" s="85"/>
      <c r="AW11" s="85"/>
      <c r="AX11" s="85"/>
      <c r="AY11" s="85"/>
      <c r="AZ11" s="85"/>
    </row>
    <row r="12" spans="1:60">
      <c r="C12" s="139"/>
      <c r="D12" s="184" t="s">
        <v>200</v>
      </c>
      <c r="E12" s="185">
        <v>120000</v>
      </c>
      <c r="F12" s="186">
        <v>44197</v>
      </c>
      <c r="G12" s="187"/>
      <c r="H12" s="140">
        <f t="shared" ref="H12:W25" si="0">IF(AND(H$8&gt;=$F12,OR($G12+30&gt;H$8,$G12=0)),IF(H$8-$F12&gt;365,($E12*(1+$C$4))/12,$E12/12),0)</f>
        <v>0</v>
      </c>
      <c r="I12" s="140">
        <f t="shared" si="0"/>
        <v>0</v>
      </c>
      <c r="J12" s="140">
        <f t="shared" si="0"/>
        <v>0</v>
      </c>
      <c r="K12" s="140">
        <f t="shared" si="0"/>
        <v>0</v>
      </c>
      <c r="L12" s="140">
        <f t="shared" si="0"/>
        <v>0</v>
      </c>
      <c r="M12" s="140">
        <f t="shared" si="0"/>
        <v>0</v>
      </c>
      <c r="N12" s="140">
        <f t="shared" si="0"/>
        <v>0</v>
      </c>
      <c r="O12" s="140">
        <f t="shared" si="0"/>
        <v>0</v>
      </c>
      <c r="P12" s="140">
        <f t="shared" si="0"/>
        <v>0</v>
      </c>
      <c r="Q12" s="140">
        <f t="shared" si="0"/>
        <v>0</v>
      </c>
      <c r="R12" s="140">
        <f t="shared" si="0"/>
        <v>0</v>
      </c>
      <c r="S12" s="140">
        <f t="shared" si="0"/>
        <v>0</v>
      </c>
      <c r="T12" s="140">
        <f t="shared" si="0"/>
        <v>10000</v>
      </c>
      <c r="U12" s="140">
        <f t="shared" si="0"/>
        <v>10000</v>
      </c>
      <c r="V12" s="140">
        <f t="shared" si="0"/>
        <v>10000</v>
      </c>
      <c r="W12" s="140">
        <f t="shared" si="0"/>
        <v>10000</v>
      </c>
      <c r="X12" s="140">
        <f t="shared" ref="X12:AM25" si="1">IF(AND(X$8&gt;=$F12,OR($G12+30&gt;X$8,$G12=0)),IF(X$8-$F12&gt;365,($E12*(1+$C$4))/12,$E12/12),0)</f>
        <v>10000</v>
      </c>
      <c r="Y12" s="140">
        <f t="shared" si="1"/>
        <v>10000</v>
      </c>
      <c r="Z12" s="140">
        <f t="shared" si="1"/>
        <v>10000</v>
      </c>
      <c r="AA12" s="140">
        <f t="shared" si="1"/>
        <v>10000</v>
      </c>
      <c r="AB12" s="140">
        <f t="shared" si="1"/>
        <v>10000</v>
      </c>
      <c r="AC12" s="140">
        <f t="shared" si="1"/>
        <v>10000</v>
      </c>
      <c r="AD12" s="140">
        <f t="shared" si="1"/>
        <v>10000</v>
      </c>
      <c r="AE12" s="140">
        <f t="shared" si="1"/>
        <v>10000</v>
      </c>
      <c r="AF12" s="140">
        <f t="shared" si="1"/>
        <v>10300</v>
      </c>
      <c r="AG12" s="140">
        <f t="shared" si="1"/>
        <v>10300</v>
      </c>
      <c r="AH12" s="140">
        <f t="shared" si="1"/>
        <v>10300</v>
      </c>
      <c r="AI12" s="140">
        <f t="shared" si="1"/>
        <v>10300</v>
      </c>
      <c r="AJ12" s="140">
        <f t="shared" si="1"/>
        <v>10300</v>
      </c>
      <c r="AK12" s="140">
        <f t="shared" si="1"/>
        <v>10300</v>
      </c>
      <c r="AL12" s="140">
        <f t="shared" si="1"/>
        <v>10300</v>
      </c>
      <c r="AM12" s="140">
        <f t="shared" si="1"/>
        <v>10300</v>
      </c>
      <c r="AN12" s="140">
        <f t="shared" ref="AN12:AQ25" si="2">IF(AND(AN$8&gt;=$F12,OR($G12+30&gt;AN$8,$G12=0)),IF(AN$8-$F12&gt;365,($E12*(1+$C$4))/12,$E12/12),0)</f>
        <v>10300</v>
      </c>
      <c r="AO12" s="140">
        <f t="shared" si="2"/>
        <v>10300</v>
      </c>
      <c r="AP12" s="140">
        <f t="shared" si="2"/>
        <v>10300</v>
      </c>
      <c r="AQ12" s="140">
        <f t="shared" si="2"/>
        <v>10300</v>
      </c>
      <c r="AS12" s="140">
        <f t="shared" ref="AS12:AS25" si="3">SUM(H12:J12)</f>
        <v>0</v>
      </c>
      <c r="AT12" s="140">
        <f t="shared" ref="AT12:AT25" si="4">SUM(K12:M12)</f>
        <v>0</v>
      </c>
      <c r="AU12" s="140">
        <f t="shared" ref="AU12:AU25" si="5">SUM(N12:P12)</f>
        <v>0</v>
      </c>
      <c r="AV12" s="140">
        <f t="shared" ref="AV12:AV25" si="6">SUM(Q12:S12)</f>
        <v>0</v>
      </c>
      <c r="AW12" s="140">
        <f t="shared" ref="AW12:AW25" si="7">SUM(T12:V12)</f>
        <v>30000</v>
      </c>
      <c r="AX12" s="140">
        <f t="shared" ref="AX12:AX25" si="8">SUM(W12:Y12)</f>
        <v>30000</v>
      </c>
      <c r="AY12" s="140">
        <f t="shared" ref="AY12:AY25" si="9">SUM(Z12:AB12)</f>
        <v>30000</v>
      </c>
      <c r="AZ12" s="140">
        <f>SUM(AC12:AE12)</f>
        <v>30000</v>
      </c>
      <c r="BA12" s="140">
        <f>SUM(AF12:AH12)</f>
        <v>30900</v>
      </c>
      <c r="BB12" s="140">
        <f>SUM(AI12:AK12)</f>
        <v>30900</v>
      </c>
      <c r="BC12" s="140">
        <f>SUM(AL12:AN12)</f>
        <v>30900</v>
      </c>
      <c r="BD12" s="140">
        <f>SUM(AO12:AQ12)</f>
        <v>30900</v>
      </c>
      <c r="BF12" s="188">
        <f>SUM(AS12:AV12)</f>
        <v>0</v>
      </c>
      <c r="BG12" s="188">
        <f>SUM(AW12:AZ12)</f>
        <v>120000</v>
      </c>
      <c r="BH12" s="188">
        <f>SUM(BA12:BD12)</f>
        <v>123600</v>
      </c>
    </row>
    <row r="13" spans="1:60" s="143" customFormat="1">
      <c r="A13" s="1"/>
      <c r="C13" s="139"/>
      <c r="D13" s="184" t="s">
        <v>120</v>
      </c>
      <c r="E13" s="185">
        <v>65000</v>
      </c>
      <c r="F13" s="186">
        <v>44348</v>
      </c>
      <c r="G13" s="189"/>
      <c r="H13" s="140">
        <f t="shared" si="0"/>
        <v>0</v>
      </c>
      <c r="I13" s="140">
        <f t="shared" si="0"/>
        <v>0</v>
      </c>
      <c r="J13" s="140">
        <f t="shared" si="0"/>
        <v>0</v>
      </c>
      <c r="K13" s="140">
        <f t="shared" si="0"/>
        <v>0</v>
      </c>
      <c r="L13" s="140">
        <f t="shared" si="0"/>
        <v>0</v>
      </c>
      <c r="M13" s="140">
        <f t="shared" si="0"/>
        <v>0</v>
      </c>
      <c r="N13" s="140">
        <f t="shared" si="0"/>
        <v>0</v>
      </c>
      <c r="O13" s="140">
        <f t="shared" si="0"/>
        <v>0</v>
      </c>
      <c r="P13" s="140">
        <f t="shared" si="0"/>
        <v>0</v>
      </c>
      <c r="Q13" s="140">
        <f t="shared" si="0"/>
        <v>0</v>
      </c>
      <c r="R13" s="140">
        <f t="shared" si="0"/>
        <v>0</v>
      </c>
      <c r="S13" s="140">
        <f t="shared" si="0"/>
        <v>0</v>
      </c>
      <c r="T13" s="140">
        <f t="shared" si="0"/>
        <v>0</v>
      </c>
      <c r="U13" s="140">
        <f t="shared" si="0"/>
        <v>0</v>
      </c>
      <c r="V13" s="140">
        <f t="shared" si="0"/>
        <v>0</v>
      </c>
      <c r="W13" s="140">
        <f t="shared" si="0"/>
        <v>0</v>
      </c>
      <c r="X13" s="140">
        <f t="shared" si="1"/>
        <v>0</v>
      </c>
      <c r="Y13" s="140">
        <f t="shared" si="1"/>
        <v>5416.666666666667</v>
      </c>
      <c r="Z13" s="140">
        <f t="shared" si="1"/>
        <v>5416.666666666667</v>
      </c>
      <c r="AA13" s="140">
        <f t="shared" si="1"/>
        <v>5416.666666666667</v>
      </c>
      <c r="AB13" s="140">
        <f t="shared" si="1"/>
        <v>5416.666666666667</v>
      </c>
      <c r="AC13" s="140">
        <f t="shared" si="1"/>
        <v>5416.666666666667</v>
      </c>
      <c r="AD13" s="140">
        <f t="shared" si="1"/>
        <v>5416.666666666667</v>
      </c>
      <c r="AE13" s="140">
        <f t="shared" si="1"/>
        <v>5416.666666666667</v>
      </c>
      <c r="AF13" s="140">
        <f t="shared" si="1"/>
        <v>5416.666666666667</v>
      </c>
      <c r="AG13" s="140">
        <f t="shared" si="1"/>
        <v>5416.666666666667</v>
      </c>
      <c r="AH13" s="140">
        <f t="shared" si="1"/>
        <v>5416.666666666667</v>
      </c>
      <c r="AI13" s="140">
        <f t="shared" si="1"/>
        <v>5416.666666666667</v>
      </c>
      <c r="AJ13" s="140">
        <f t="shared" si="1"/>
        <v>5416.666666666667</v>
      </c>
      <c r="AK13" s="140">
        <f t="shared" si="1"/>
        <v>5579.166666666667</v>
      </c>
      <c r="AL13" s="140">
        <f t="shared" si="1"/>
        <v>5579.166666666667</v>
      </c>
      <c r="AM13" s="140">
        <f t="shared" si="1"/>
        <v>5579.166666666667</v>
      </c>
      <c r="AN13" s="140">
        <f t="shared" si="2"/>
        <v>5579.166666666667</v>
      </c>
      <c r="AO13" s="140">
        <f t="shared" si="2"/>
        <v>5579.166666666667</v>
      </c>
      <c r="AP13" s="140">
        <f t="shared" si="2"/>
        <v>5579.166666666667</v>
      </c>
      <c r="AQ13" s="140">
        <f t="shared" si="2"/>
        <v>5579.166666666667</v>
      </c>
      <c r="AS13" s="140">
        <f t="shared" si="3"/>
        <v>0</v>
      </c>
      <c r="AT13" s="140">
        <f t="shared" si="4"/>
        <v>0</v>
      </c>
      <c r="AU13" s="140">
        <f t="shared" si="5"/>
        <v>0</v>
      </c>
      <c r="AV13" s="140">
        <f t="shared" si="6"/>
        <v>0</v>
      </c>
      <c r="AW13" s="140">
        <f t="shared" si="7"/>
        <v>0</v>
      </c>
      <c r="AX13" s="140">
        <f t="shared" si="8"/>
        <v>5416.666666666667</v>
      </c>
      <c r="AY13" s="140">
        <f t="shared" si="9"/>
        <v>16250</v>
      </c>
      <c r="AZ13" s="140">
        <f t="shared" ref="AZ13:AZ25" si="10">SUM(AC13:AE13)</f>
        <v>16250</v>
      </c>
      <c r="BA13" s="140">
        <f t="shared" ref="BA13:BA76" si="11">SUM(AF13:AH13)</f>
        <v>16250</v>
      </c>
      <c r="BB13" s="140">
        <f t="shared" ref="BB13:BB76" si="12">SUM(AI13:AK13)</f>
        <v>16412.5</v>
      </c>
      <c r="BC13" s="140">
        <f t="shared" ref="BC13:BC76" si="13">SUM(AL13:AN13)</f>
        <v>16737.5</v>
      </c>
      <c r="BD13" s="140">
        <f t="shared" ref="BD13:BD75" si="14">SUM(AO13:AQ13)</f>
        <v>16737.5</v>
      </c>
      <c r="BF13" s="188">
        <f t="shared" ref="BF13:BF25" si="15">SUM(AS13:AV13)</f>
        <v>0</v>
      </c>
      <c r="BG13" s="188">
        <f t="shared" ref="BG13:BG24" si="16">SUM(AW13:AZ13)</f>
        <v>37916.666666666672</v>
      </c>
      <c r="BH13" s="188">
        <f t="shared" ref="BH13:BH25" si="17">SUM(BA13:BD13)</f>
        <v>66137.5</v>
      </c>
    </row>
    <row r="14" spans="1:60" s="143" customFormat="1">
      <c r="A14" s="1"/>
      <c r="C14" s="139"/>
      <c r="D14" s="184" t="s">
        <v>201</v>
      </c>
      <c r="E14" s="185">
        <v>90000</v>
      </c>
      <c r="F14" s="186">
        <v>44501</v>
      </c>
      <c r="G14" s="189"/>
      <c r="H14" s="140">
        <f t="shared" si="0"/>
        <v>0</v>
      </c>
      <c r="I14" s="140">
        <f t="shared" si="0"/>
        <v>0</v>
      </c>
      <c r="J14" s="140">
        <f t="shared" si="0"/>
        <v>0</v>
      </c>
      <c r="K14" s="140">
        <f t="shared" si="0"/>
        <v>0</v>
      </c>
      <c r="L14" s="140">
        <f t="shared" si="0"/>
        <v>0</v>
      </c>
      <c r="M14" s="140">
        <f t="shared" si="0"/>
        <v>0</v>
      </c>
      <c r="N14" s="140">
        <f t="shared" si="0"/>
        <v>0</v>
      </c>
      <c r="O14" s="140">
        <f t="shared" si="0"/>
        <v>0</v>
      </c>
      <c r="P14" s="140">
        <f t="shared" si="0"/>
        <v>0</v>
      </c>
      <c r="Q14" s="140">
        <f t="shared" si="0"/>
        <v>0</v>
      </c>
      <c r="R14" s="140">
        <f t="shared" si="0"/>
        <v>0</v>
      </c>
      <c r="S14" s="140">
        <f t="shared" si="0"/>
        <v>0</v>
      </c>
      <c r="T14" s="140">
        <f t="shared" si="0"/>
        <v>0</v>
      </c>
      <c r="U14" s="140">
        <f t="shared" si="0"/>
        <v>0</v>
      </c>
      <c r="V14" s="140">
        <f t="shared" si="0"/>
        <v>0</v>
      </c>
      <c r="W14" s="140">
        <f t="shared" si="0"/>
        <v>0</v>
      </c>
      <c r="X14" s="140">
        <f t="shared" si="1"/>
        <v>0</v>
      </c>
      <c r="Y14" s="140">
        <f t="shared" si="1"/>
        <v>0</v>
      </c>
      <c r="Z14" s="140">
        <f t="shared" si="1"/>
        <v>0</v>
      </c>
      <c r="AA14" s="140">
        <f t="shared" si="1"/>
        <v>0</v>
      </c>
      <c r="AB14" s="140">
        <f t="shared" si="1"/>
        <v>0</v>
      </c>
      <c r="AC14" s="140">
        <f t="shared" si="1"/>
        <v>0</v>
      </c>
      <c r="AD14" s="140">
        <f t="shared" si="1"/>
        <v>7500</v>
      </c>
      <c r="AE14" s="140">
        <f t="shared" si="1"/>
        <v>7500</v>
      </c>
      <c r="AF14" s="140">
        <f t="shared" si="1"/>
        <v>7500</v>
      </c>
      <c r="AG14" s="140">
        <f t="shared" si="1"/>
        <v>7500</v>
      </c>
      <c r="AH14" s="140">
        <f t="shared" si="1"/>
        <v>7500</v>
      </c>
      <c r="AI14" s="140">
        <f t="shared" si="1"/>
        <v>7500</v>
      </c>
      <c r="AJ14" s="140">
        <f t="shared" si="1"/>
        <v>7500</v>
      </c>
      <c r="AK14" s="140">
        <f t="shared" si="1"/>
        <v>7500</v>
      </c>
      <c r="AL14" s="140">
        <f t="shared" si="1"/>
        <v>7500</v>
      </c>
      <c r="AM14" s="140">
        <f t="shared" si="1"/>
        <v>7500</v>
      </c>
      <c r="AN14" s="140">
        <f t="shared" si="2"/>
        <v>7500</v>
      </c>
      <c r="AO14" s="140">
        <f t="shared" si="2"/>
        <v>7500</v>
      </c>
      <c r="AP14" s="140">
        <f t="shared" si="2"/>
        <v>7725</v>
      </c>
      <c r="AQ14" s="140">
        <f t="shared" si="2"/>
        <v>7725</v>
      </c>
      <c r="AS14" s="140">
        <f t="shared" si="3"/>
        <v>0</v>
      </c>
      <c r="AT14" s="140">
        <f t="shared" si="4"/>
        <v>0</v>
      </c>
      <c r="AU14" s="140">
        <f t="shared" si="5"/>
        <v>0</v>
      </c>
      <c r="AV14" s="140">
        <f t="shared" si="6"/>
        <v>0</v>
      </c>
      <c r="AW14" s="140">
        <f t="shared" si="7"/>
        <v>0</v>
      </c>
      <c r="AX14" s="140">
        <f t="shared" si="8"/>
        <v>0</v>
      </c>
      <c r="AY14" s="140">
        <f t="shared" si="9"/>
        <v>0</v>
      </c>
      <c r="AZ14" s="140">
        <f t="shared" si="10"/>
        <v>15000</v>
      </c>
      <c r="BA14" s="140">
        <f t="shared" si="11"/>
        <v>22500</v>
      </c>
      <c r="BB14" s="140">
        <f t="shared" si="12"/>
        <v>22500</v>
      </c>
      <c r="BC14" s="140">
        <f t="shared" si="13"/>
        <v>22500</v>
      </c>
      <c r="BD14" s="140">
        <f t="shared" si="14"/>
        <v>22950</v>
      </c>
      <c r="BF14" s="188">
        <f t="shared" si="15"/>
        <v>0</v>
      </c>
      <c r="BG14" s="188">
        <f t="shared" si="16"/>
        <v>15000</v>
      </c>
      <c r="BH14" s="188">
        <f t="shared" si="17"/>
        <v>90450</v>
      </c>
    </row>
    <row r="15" spans="1:60">
      <c r="C15" s="139"/>
      <c r="D15" s="192" t="s">
        <v>120</v>
      </c>
      <c r="E15" s="185">
        <v>65000</v>
      </c>
      <c r="F15" s="186">
        <v>44682</v>
      </c>
      <c r="G15" s="189"/>
      <c r="H15" s="140">
        <f t="shared" si="0"/>
        <v>0</v>
      </c>
      <c r="I15" s="140">
        <f t="shared" si="0"/>
        <v>0</v>
      </c>
      <c r="J15" s="140">
        <f t="shared" si="0"/>
        <v>0</v>
      </c>
      <c r="K15" s="140">
        <f t="shared" si="0"/>
        <v>0</v>
      </c>
      <c r="L15" s="140">
        <f t="shared" si="0"/>
        <v>0</v>
      </c>
      <c r="M15" s="140">
        <f t="shared" si="0"/>
        <v>0</v>
      </c>
      <c r="N15" s="140">
        <f t="shared" si="0"/>
        <v>0</v>
      </c>
      <c r="O15" s="140">
        <f t="shared" si="0"/>
        <v>0</v>
      </c>
      <c r="P15" s="140">
        <f t="shared" si="0"/>
        <v>0</v>
      </c>
      <c r="Q15" s="140">
        <f t="shared" si="0"/>
        <v>0</v>
      </c>
      <c r="R15" s="140">
        <f t="shared" si="0"/>
        <v>0</v>
      </c>
      <c r="S15" s="140">
        <f t="shared" si="0"/>
        <v>0</v>
      </c>
      <c r="T15" s="140">
        <f t="shared" si="0"/>
        <v>0</v>
      </c>
      <c r="U15" s="140">
        <f t="shared" si="0"/>
        <v>0</v>
      </c>
      <c r="V15" s="140">
        <f t="shared" si="0"/>
        <v>0</v>
      </c>
      <c r="W15" s="140">
        <f t="shared" si="0"/>
        <v>0</v>
      </c>
      <c r="X15" s="140">
        <f t="shared" si="1"/>
        <v>0</v>
      </c>
      <c r="Y15" s="140">
        <f t="shared" si="1"/>
        <v>0</v>
      </c>
      <c r="Z15" s="140">
        <f t="shared" si="1"/>
        <v>0</v>
      </c>
      <c r="AA15" s="140">
        <f t="shared" si="1"/>
        <v>0</v>
      </c>
      <c r="AB15" s="140">
        <f t="shared" si="1"/>
        <v>0</v>
      </c>
      <c r="AC15" s="140">
        <f t="shared" si="1"/>
        <v>0</v>
      </c>
      <c r="AD15" s="140">
        <f t="shared" si="1"/>
        <v>0</v>
      </c>
      <c r="AE15" s="140">
        <f t="shared" si="1"/>
        <v>0</v>
      </c>
      <c r="AF15" s="140">
        <f t="shared" si="1"/>
        <v>0</v>
      </c>
      <c r="AG15" s="140">
        <f t="shared" si="1"/>
        <v>0</v>
      </c>
      <c r="AH15" s="140">
        <f t="shared" si="1"/>
        <v>0</v>
      </c>
      <c r="AI15" s="140">
        <f t="shared" si="1"/>
        <v>0</v>
      </c>
      <c r="AJ15" s="140">
        <f t="shared" si="1"/>
        <v>5416.666666666667</v>
      </c>
      <c r="AK15" s="140">
        <f t="shared" si="1"/>
        <v>5416.666666666667</v>
      </c>
      <c r="AL15" s="140">
        <f t="shared" si="1"/>
        <v>5416.666666666667</v>
      </c>
      <c r="AM15" s="140">
        <f t="shared" si="1"/>
        <v>5416.666666666667</v>
      </c>
      <c r="AN15" s="140">
        <f t="shared" si="2"/>
        <v>5416.666666666667</v>
      </c>
      <c r="AO15" s="140">
        <f t="shared" si="2"/>
        <v>5416.666666666667</v>
      </c>
      <c r="AP15" s="140">
        <f t="shared" si="2"/>
        <v>5416.666666666667</v>
      </c>
      <c r="AQ15" s="140">
        <f t="shared" si="2"/>
        <v>5416.666666666667</v>
      </c>
      <c r="AS15" s="140">
        <f t="shared" si="3"/>
        <v>0</v>
      </c>
      <c r="AT15" s="140">
        <f t="shared" si="4"/>
        <v>0</v>
      </c>
      <c r="AU15" s="140">
        <f t="shared" si="5"/>
        <v>0</v>
      </c>
      <c r="AV15" s="140">
        <f t="shared" si="6"/>
        <v>0</v>
      </c>
      <c r="AW15" s="140">
        <f t="shared" si="7"/>
        <v>0</v>
      </c>
      <c r="AX15" s="140">
        <f t="shared" si="8"/>
        <v>0</v>
      </c>
      <c r="AY15" s="140">
        <f t="shared" si="9"/>
        <v>0</v>
      </c>
      <c r="AZ15" s="140">
        <f t="shared" si="10"/>
        <v>0</v>
      </c>
      <c r="BA15" s="140">
        <f t="shared" si="11"/>
        <v>0</v>
      </c>
      <c r="BB15" s="140">
        <f t="shared" si="12"/>
        <v>10833.333333333334</v>
      </c>
      <c r="BC15" s="140">
        <f t="shared" si="13"/>
        <v>16250</v>
      </c>
      <c r="BD15" s="140">
        <f t="shared" si="14"/>
        <v>16250</v>
      </c>
      <c r="BF15" s="188">
        <f t="shared" si="15"/>
        <v>0</v>
      </c>
      <c r="BG15" s="188">
        <f t="shared" si="16"/>
        <v>0</v>
      </c>
      <c r="BH15" s="188">
        <f t="shared" si="17"/>
        <v>43333.333333333336</v>
      </c>
    </row>
    <row r="16" spans="1:60">
      <c r="C16" s="139"/>
      <c r="D16" s="192" t="s">
        <v>121</v>
      </c>
      <c r="E16" s="185"/>
      <c r="F16" s="186"/>
      <c r="G16" s="189"/>
      <c r="H16" s="140">
        <f t="shared" si="0"/>
        <v>0</v>
      </c>
      <c r="I16" s="140">
        <f t="shared" si="0"/>
        <v>0</v>
      </c>
      <c r="J16" s="140">
        <f t="shared" si="0"/>
        <v>0</v>
      </c>
      <c r="K16" s="140">
        <f t="shared" si="0"/>
        <v>0</v>
      </c>
      <c r="L16" s="140">
        <f t="shared" si="0"/>
        <v>0</v>
      </c>
      <c r="M16" s="140">
        <f t="shared" si="0"/>
        <v>0</v>
      </c>
      <c r="N16" s="140">
        <f t="shared" si="0"/>
        <v>0</v>
      </c>
      <c r="O16" s="140">
        <f t="shared" si="0"/>
        <v>0</v>
      </c>
      <c r="P16" s="140">
        <f t="shared" si="0"/>
        <v>0</v>
      </c>
      <c r="Q16" s="140">
        <f t="shared" si="0"/>
        <v>0</v>
      </c>
      <c r="R16" s="140">
        <f t="shared" si="0"/>
        <v>0</v>
      </c>
      <c r="S16" s="140">
        <f t="shared" si="0"/>
        <v>0</v>
      </c>
      <c r="T16" s="140">
        <f t="shared" si="0"/>
        <v>0</v>
      </c>
      <c r="U16" s="140">
        <f t="shared" si="0"/>
        <v>0</v>
      </c>
      <c r="V16" s="140">
        <f t="shared" si="0"/>
        <v>0</v>
      </c>
      <c r="W16" s="140">
        <f t="shared" si="0"/>
        <v>0</v>
      </c>
      <c r="X16" s="140">
        <f t="shared" si="1"/>
        <v>0</v>
      </c>
      <c r="Y16" s="140">
        <f t="shared" si="1"/>
        <v>0</v>
      </c>
      <c r="Z16" s="140">
        <f t="shared" si="1"/>
        <v>0</v>
      </c>
      <c r="AA16" s="140">
        <f t="shared" si="1"/>
        <v>0</v>
      </c>
      <c r="AB16" s="140">
        <f t="shared" si="1"/>
        <v>0</v>
      </c>
      <c r="AC16" s="140">
        <f t="shared" si="1"/>
        <v>0</v>
      </c>
      <c r="AD16" s="140">
        <f t="shared" si="1"/>
        <v>0</v>
      </c>
      <c r="AE16" s="140">
        <f t="shared" si="1"/>
        <v>0</v>
      </c>
      <c r="AF16" s="140">
        <f t="shared" si="1"/>
        <v>0</v>
      </c>
      <c r="AG16" s="140">
        <f t="shared" si="1"/>
        <v>0</v>
      </c>
      <c r="AH16" s="140">
        <f t="shared" si="1"/>
        <v>0</v>
      </c>
      <c r="AI16" s="140">
        <f t="shared" si="1"/>
        <v>0</v>
      </c>
      <c r="AJ16" s="140">
        <f t="shared" si="1"/>
        <v>0</v>
      </c>
      <c r="AK16" s="140">
        <f t="shared" si="1"/>
        <v>0</v>
      </c>
      <c r="AL16" s="140">
        <f t="shared" si="1"/>
        <v>0</v>
      </c>
      <c r="AM16" s="140">
        <f t="shared" si="1"/>
        <v>0</v>
      </c>
      <c r="AN16" s="140">
        <f t="shared" si="2"/>
        <v>0</v>
      </c>
      <c r="AO16" s="140">
        <f t="shared" si="2"/>
        <v>0</v>
      </c>
      <c r="AP16" s="140">
        <f t="shared" si="2"/>
        <v>0</v>
      </c>
      <c r="AQ16" s="140">
        <f t="shared" si="2"/>
        <v>0</v>
      </c>
      <c r="AS16" s="140">
        <f t="shared" si="3"/>
        <v>0</v>
      </c>
      <c r="AT16" s="140">
        <f t="shared" si="4"/>
        <v>0</v>
      </c>
      <c r="AU16" s="140">
        <f t="shared" si="5"/>
        <v>0</v>
      </c>
      <c r="AV16" s="140">
        <f t="shared" si="6"/>
        <v>0</v>
      </c>
      <c r="AW16" s="140">
        <f t="shared" si="7"/>
        <v>0</v>
      </c>
      <c r="AX16" s="140">
        <f t="shared" si="8"/>
        <v>0</v>
      </c>
      <c r="AY16" s="140">
        <f t="shared" si="9"/>
        <v>0</v>
      </c>
      <c r="AZ16" s="140">
        <f t="shared" si="10"/>
        <v>0</v>
      </c>
      <c r="BA16" s="140">
        <f>SUM(AF16:AH16)</f>
        <v>0</v>
      </c>
      <c r="BB16" s="140">
        <f t="shared" si="12"/>
        <v>0</v>
      </c>
      <c r="BC16" s="140">
        <f t="shared" si="13"/>
        <v>0</v>
      </c>
      <c r="BD16" s="140">
        <f t="shared" si="14"/>
        <v>0</v>
      </c>
      <c r="BF16" s="188">
        <f>SUM(AS16:AV16)</f>
        <v>0</v>
      </c>
      <c r="BG16" s="188">
        <f t="shared" si="16"/>
        <v>0</v>
      </c>
      <c r="BH16" s="188">
        <f t="shared" si="17"/>
        <v>0</v>
      </c>
    </row>
    <row r="17" spans="2:60">
      <c r="C17" s="190"/>
      <c r="D17" s="192" t="s">
        <v>121</v>
      </c>
      <c r="E17" s="185"/>
      <c r="F17" s="186"/>
      <c r="G17" s="189"/>
      <c r="H17" s="140">
        <f t="shared" si="0"/>
        <v>0</v>
      </c>
      <c r="I17" s="140">
        <f t="shared" si="0"/>
        <v>0</v>
      </c>
      <c r="J17" s="140">
        <f t="shared" si="0"/>
        <v>0</v>
      </c>
      <c r="K17" s="140">
        <f t="shared" si="0"/>
        <v>0</v>
      </c>
      <c r="L17" s="140">
        <f t="shared" si="0"/>
        <v>0</v>
      </c>
      <c r="M17" s="140">
        <f t="shared" si="0"/>
        <v>0</v>
      </c>
      <c r="N17" s="140">
        <f t="shared" si="0"/>
        <v>0</v>
      </c>
      <c r="O17" s="140">
        <f t="shared" si="0"/>
        <v>0</v>
      </c>
      <c r="P17" s="140">
        <f t="shared" si="0"/>
        <v>0</v>
      </c>
      <c r="Q17" s="140">
        <f t="shared" si="0"/>
        <v>0</v>
      </c>
      <c r="R17" s="140">
        <f t="shared" si="0"/>
        <v>0</v>
      </c>
      <c r="S17" s="140">
        <f t="shared" si="0"/>
        <v>0</v>
      </c>
      <c r="T17" s="140">
        <f t="shared" si="0"/>
        <v>0</v>
      </c>
      <c r="U17" s="140">
        <f t="shared" si="0"/>
        <v>0</v>
      </c>
      <c r="V17" s="140">
        <f t="shared" si="0"/>
        <v>0</v>
      </c>
      <c r="W17" s="140">
        <f t="shared" si="0"/>
        <v>0</v>
      </c>
      <c r="X17" s="140">
        <f t="shared" si="1"/>
        <v>0</v>
      </c>
      <c r="Y17" s="140">
        <f t="shared" si="1"/>
        <v>0</v>
      </c>
      <c r="Z17" s="140">
        <f t="shared" si="1"/>
        <v>0</v>
      </c>
      <c r="AA17" s="140">
        <f t="shared" si="1"/>
        <v>0</v>
      </c>
      <c r="AB17" s="140">
        <f t="shared" si="1"/>
        <v>0</v>
      </c>
      <c r="AC17" s="140">
        <f t="shared" si="1"/>
        <v>0</v>
      </c>
      <c r="AD17" s="140">
        <f t="shared" si="1"/>
        <v>0</v>
      </c>
      <c r="AE17" s="140">
        <f t="shared" si="1"/>
        <v>0</v>
      </c>
      <c r="AF17" s="140">
        <f t="shared" si="1"/>
        <v>0</v>
      </c>
      <c r="AG17" s="140">
        <f t="shared" si="1"/>
        <v>0</v>
      </c>
      <c r="AH17" s="140">
        <f t="shared" si="1"/>
        <v>0</v>
      </c>
      <c r="AI17" s="140">
        <f t="shared" si="1"/>
        <v>0</v>
      </c>
      <c r="AJ17" s="140">
        <f t="shared" si="1"/>
        <v>0</v>
      </c>
      <c r="AK17" s="140">
        <f t="shared" si="1"/>
        <v>0</v>
      </c>
      <c r="AL17" s="140">
        <f t="shared" si="1"/>
        <v>0</v>
      </c>
      <c r="AM17" s="140">
        <f t="shared" si="1"/>
        <v>0</v>
      </c>
      <c r="AN17" s="140">
        <f t="shared" si="2"/>
        <v>0</v>
      </c>
      <c r="AO17" s="140">
        <f t="shared" si="2"/>
        <v>0</v>
      </c>
      <c r="AP17" s="140">
        <f t="shared" si="2"/>
        <v>0</v>
      </c>
      <c r="AQ17" s="140">
        <f t="shared" si="2"/>
        <v>0</v>
      </c>
      <c r="AS17" s="140">
        <f t="shared" si="3"/>
        <v>0</v>
      </c>
      <c r="AT17" s="140">
        <f t="shared" si="4"/>
        <v>0</v>
      </c>
      <c r="AU17" s="140">
        <f t="shared" si="5"/>
        <v>0</v>
      </c>
      <c r="AV17" s="140">
        <f t="shared" si="6"/>
        <v>0</v>
      </c>
      <c r="AW17" s="140">
        <f t="shared" si="7"/>
        <v>0</v>
      </c>
      <c r="AX17" s="140">
        <f t="shared" si="8"/>
        <v>0</v>
      </c>
      <c r="AY17" s="140">
        <f t="shared" si="9"/>
        <v>0</v>
      </c>
      <c r="AZ17" s="140">
        <f t="shared" si="10"/>
        <v>0</v>
      </c>
      <c r="BA17" s="140">
        <f t="shared" si="11"/>
        <v>0</v>
      </c>
      <c r="BB17" s="140">
        <f t="shared" si="12"/>
        <v>0</v>
      </c>
      <c r="BC17" s="140">
        <f t="shared" si="13"/>
        <v>0</v>
      </c>
      <c r="BD17" s="140">
        <f t="shared" si="14"/>
        <v>0</v>
      </c>
      <c r="BF17" s="188">
        <f t="shared" si="15"/>
        <v>0</v>
      </c>
      <c r="BG17" s="188">
        <f t="shared" si="16"/>
        <v>0</v>
      </c>
      <c r="BH17" s="188">
        <f t="shared" si="17"/>
        <v>0</v>
      </c>
    </row>
    <row r="18" spans="2:60">
      <c r="C18" s="191"/>
      <c r="D18" s="192" t="s">
        <v>121</v>
      </c>
      <c r="E18" s="185"/>
      <c r="F18" s="186"/>
      <c r="G18" s="189"/>
      <c r="H18" s="140">
        <f t="shared" si="0"/>
        <v>0</v>
      </c>
      <c r="I18" s="140">
        <f t="shared" si="0"/>
        <v>0</v>
      </c>
      <c r="J18" s="140">
        <f t="shared" si="0"/>
        <v>0</v>
      </c>
      <c r="K18" s="140">
        <f t="shared" si="0"/>
        <v>0</v>
      </c>
      <c r="L18" s="140">
        <f t="shared" si="0"/>
        <v>0</v>
      </c>
      <c r="M18" s="140">
        <f t="shared" si="0"/>
        <v>0</v>
      </c>
      <c r="N18" s="140">
        <f t="shared" si="0"/>
        <v>0</v>
      </c>
      <c r="O18" s="140">
        <f t="shared" si="0"/>
        <v>0</v>
      </c>
      <c r="P18" s="140">
        <f t="shared" si="0"/>
        <v>0</v>
      </c>
      <c r="Q18" s="140">
        <f t="shared" si="0"/>
        <v>0</v>
      </c>
      <c r="R18" s="140">
        <f t="shared" si="0"/>
        <v>0</v>
      </c>
      <c r="S18" s="140">
        <f t="shared" si="0"/>
        <v>0</v>
      </c>
      <c r="T18" s="140">
        <f t="shared" si="0"/>
        <v>0</v>
      </c>
      <c r="U18" s="140">
        <f t="shared" si="0"/>
        <v>0</v>
      </c>
      <c r="V18" s="140">
        <f t="shared" si="0"/>
        <v>0</v>
      </c>
      <c r="W18" s="140">
        <f t="shared" si="0"/>
        <v>0</v>
      </c>
      <c r="X18" s="140">
        <f t="shared" si="1"/>
        <v>0</v>
      </c>
      <c r="Y18" s="140">
        <f t="shared" si="1"/>
        <v>0</v>
      </c>
      <c r="Z18" s="140">
        <f t="shared" si="1"/>
        <v>0</v>
      </c>
      <c r="AA18" s="140">
        <f t="shared" si="1"/>
        <v>0</v>
      </c>
      <c r="AB18" s="140">
        <f t="shared" si="1"/>
        <v>0</v>
      </c>
      <c r="AC18" s="140">
        <f t="shared" si="1"/>
        <v>0</v>
      </c>
      <c r="AD18" s="140">
        <f t="shared" si="1"/>
        <v>0</v>
      </c>
      <c r="AE18" s="140">
        <f t="shared" si="1"/>
        <v>0</v>
      </c>
      <c r="AF18" s="140">
        <f t="shared" si="1"/>
        <v>0</v>
      </c>
      <c r="AG18" s="140">
        <f t="shared" si="1"/>
        <v>0</v>
      </c>
      <c r="AH18" s="140">
        <f t="shared" si="1"/>
        <v>0</v>
      </c>
      <c r="AI18" s="140">
        <f t="shared" si="1"/>
        <v>0</v>
      </c>
      <c r="AJ18" s="140">
        <f t="shared" si="1"/>
        <v>0</v>
      </c>
      <c r="AK18" s="140">
        <f t="shared" si="1"/>
        <v>0</v>
      </c>
      <c r="AL18" s="140">
        <f t="shared" si="1"/>
        <v>0</v>
      </c>
      <c r="AM18" s="140">
        <f t="shared" si="1"/>
        <v>0</v>
      </c>
      <c r="AN18" s="140">
        <f t="shared" si="2"/>
        <v>0</v>
      </c>
      <c r="AO18" s="140">
        <f t="shared" si="2"/>
        <v>0</v>
      </c>
      <c r="AP18" s="140">
        <f t="shared" si="2"/>
        <v>0</v>
      </c>
      <c r="AQ18" s="140">
        <f t="shared" si="2"/>
        <v>0</v>
      </c>
      <c r="AS18" s="140">
        <f t="shared" si="3"/>
        <v>0</v>
      </c>
      <c r="AT18" s="140">
        <f t="shared" si="4"/>
        <v>0</v>
      </c>
      <c r="AU18" s="140">
        <f t="shared" si="5"/>
        <v>0</v>
      </c>
      <c r="AV18" s="140">
        <f t="shared" si="6"/>
        <v>0</v>
      </c>
      <c r="AW18" s="140">
        <f t="shared" si="7"/>
        <v>0</v>
      </c>
      <c r="AX18" s="140">
        <f t="shared" si="8"/>
        <v>0</v>
      </c>
      <c r="AY18" s="140">
        <f t="shared" si="9"/>
        <v>0</v>
      </c>
      <c r="AZ18" s="140">
        <f t="shared" si="10"/>
        <v>0</v>
      </c>
      <c r="BA18" s="140">
        <f t="shared" si="11"/>
        <v>0</v>
      </c>
      <c r="BB18" s="140">
        <f t="shared" si="12"/>
        <v>0</v>
      </c>
      <c r="BC18" s="140">
        <f t="shared" si="13"/>
        <v>0</v>
      </c>
      <c r="BD18" s="140">
        <f t="shared" si="14"/>
        <v>0</v>
      </c>
      <c r="BF18" s="188">
        <f t="shared" si="15"/>
        <v>0</v>
      </c>
      <c r="BG18" s="188">
        <f t="shared" si="16"/>
        <v>0</v>
      </c>
      <c r="BH18" s="188">
        <f t="shared" si="17"/>
        <v>0</v>
      </c>
    </row>
    <row r="19" spans="2:60">
      <c r="C19" s="191"/>
      <c r="D19" s="192" t="s">
        <v>121</v>
      </c>
      <c r="E19" s="185"/>
      <c r="F19" s="186"/>
      <c r="G19" s="189"/>
      <c r="H19" s="140">
        <f t="shared" si="0"/>
        <v>0</v>
      </c>
      <c r="I19" s="140">
        <f t="shared" si="0"/>
        <v>0</v>
      </c>
      <c r="J19" s="140">
        <f t="shared" si="0"/>
        <v>0</v>
      </c>
      <c r="K19" s="140">
        <f t="shared" si="0"/>
        <v>0</v>
      </c>
      <c r="L19" s="140">
        <f t="shared" si="0"/>
        <v>0</v>
      </c>
      <c r="M19" s="140">
        <f t="shared" si="0"/>
        <v>0</v>
      </c>
      <c r="N19" s="140">
        <f t="shared" si="0"/>
        <v>0</v>
      </c>
      <c r="O19" s="140">
        <f t="shared" si="0"/>
        <v>0</v>
      </c>
      <c r="P19" s="140">
        <f t="shared" si="0"/>
        <v>0</v>
      </c>
      <c r="Q19" s="140">
        <f t="shared" si="0"/>
        <v>0</v>
      </c>
      <c r="R19" s="140">
        <f t="shared" si="0"/>
        <v>0</v>
      </c>
      <c r="S19" s="140">
        <f t="shared" si="0"/>
        <v>0</v>
      </c>
      <c r="T19" s="140">
        <f t="shared" si="0"/>
        <v>0</v>
      </c>
      <c r="U19" s="140">
        <f t="shared" si="0"/>
        <v>0</v>
      </c>
      <c r="V19" s="140">
        <f t="shared" si="0"/>
        <v>0</v>
      </c>
      <c r="W19" s="140">
        <f t="shared" si="0"/>
        <v>0</v>
      </c>
      <c r="X19" s="140">
        <f t="shared" si="1"/>
        <v>0</v>
      </c>
      <c r="Y19" s="140">
        <f t="shared" si="1"/>
        <v>0</v>
      </c>
      <c r="Z19" s="140">
        <f t="shared" si="1"/>
        <v>0</v>
      </c>
      <c r="AA19" s="140">
        <f t="shared" si="1"/>
        <v>0</v>
      </c>
      <c r="AB19" s="140">
        <f t="shared" si="1"/>
        <v>0</v>
      </c>
      <c r="AC19" s="140">
        <f t="shared" si="1"/>
        <v>0</v>
      </c>
      <c r="AD19" s="140">
        <f t="shared" si="1"/>
        <v>0</v>
      </c>
      <c r="AE19" s="140">
        <f t="shared" si="1"/>
        <v>0</v>
      </c>
      <c r="AF19" s="140">
        <f t="shared" si="1"/>
        <v>0</v>
      </c>
      <c r="AG19" s="140">
        <f t="shared" si="1"/>
        <v>0</v>
      </c>
      <c r="AH19" s="140">
        <f t="shared" si="1"/>
        <v>0</v>
      </c>
      <c r="AI19" s="140">
        <f t="shared" si="1"/>
        <v>0</v>
      </c>
      <c r="AJ19" s="140">
        <f t="shared" si="1"/>
        <v>0</v>
      </c>
      <c r="AK19" s="140">
        <f t="shared" si="1"/>
        <v>0</v>
      </c>
      <c r="AL19" s="140">
        <f t="shared" si="1"/>
        <v>0</v>
      </c>
      <c r="AM19" s="140">
        <f t="shared" si="1"/>
        <v>0</v>
      </c>
      <c r="AN19" s="140">
        <f t="shared" si="2"/>
        <v>0</v>
      </c>
      <c r="AO19" s="140">
        <f t="shared" si="2"/>
        <v>0</v>
      </c>
      <c r="AP19" s="140">
        <f t="shared" si="2"/>
        <v>0</v>
      </c>
      <c r="AQ19" s="140">
        <f t="shared" si="2"/>
        <v>0</v>
      </c>
      <c r="AS19" s="140">
        <f t="shared" si="3"/>
        <v>0</v>
      </c>
      <c r="AT19" s="140">
        <f t="shared" si="4"/>
        <v>0</v>
      </c>
      <c r="AU19" s="140">
        <f t="shared" si="5"/>
        <v>0</v>
      </c>
      <c r="AV19" s="140">
        <f t="shared" si="6"/>
        <v>0</v>
      </c>
      <c r="AW19" s="140">
        <f t="shared" si="7"/>
        <v>0</v>
      </c>
      <c r="AX19" s="140">
        <f t="shared" si="8"/>
        <v>0</v>
      </c>
      <c r="AY19" s="140">
        <f t="shared" si="9"/>
        <v>0</v>
      </c>
      <c r="AZ19" s="140">
        <f t="shared" si="10"/>
        <v>0</v>
      </c>
      <c r="BA19" s="140">
        <f t="shared" si="11"/>
        <v>0</v>
      </c>
      <c r="BB19" s="140">
        <f t="shared" si="12"/>
        <v>0</v>
      </c>
      <c r="BC19" s="140">
        <f t="shared" si="13"/>
        <v>0</v>
      </c>
      <c r="BD19" s="140">
        <f t="shared" si="14"/>
        <v>0</v>
      </c>
      <c r="BF19" s="188">
        <f t="shared" si="15"/>
        <v>0</v>
      </c>
      <c r="BG19" s="188">
        <f t="shared" si="16"/>
        <v>0</v>
      </c>
      <c r="BH19" s="188">
        <f t="shared" si="17"/>
        <v>0</v>
      </c>
    </row>
    <row r="20" spans="2:60">
      <c r="C20" s="191"/>
      <c r="D20" s="192" t="s">
        <v>121</v>
      </c>
      <c r="E20" s="185"/>
      <c r="F20" s="186"/>
      <c r="G20" s="189"/>
      <c r="H20" s="140">
        <f t="shared" si="0"/>
        <v>0</v>
      </c>
      <c r="I20" s="140">
        <f t="shared" si="0"/>
        <v>0</v>
      </c>
      <c r="J20" s="140">
        <f t="shared" si="0"/>
        <v>0</v>
      </c>
      <c r="K20" s="140">
        <f t="shared" si="0"/>
        <v>0</v>
      </c>
      <c r="L20" s="140">
        <f t="shared" si="0"/>
        <v>0</v>
      </c>
      <c r="M20" s="140">
        <f t="shared" si="0"/>
        <v>0</v>
      </c>
      <c r="N20" s="140">
        <f t="shared" si="0"/>
        <v>0</v>
      </c>
      <c r="O20" s="140">
        <f t="shared" si="0"/>
        <v>0</v>
      </c>
      <c r="P20" s="140">
        <f t="shared" si="0"/>
        <v>0</v>
      </c>
      <c r="Q20" s="140">
        <f t="shared" si="0"/>
        <v>0</v>
      </c>
      <c r="R20" s="140">
        <f t="shared" si="0"/>
        <v>0</v>
      </c>
      <c r="S20" s="140">
        <f t="shared" si="0"/>
        <v>0</v>
      </c>
      <c r="T20" s="140">
        <f t="shared" si="0"/>
        <v>0</v>
      </c>
      <c r="U20" s="140">
        <f t="shared" si="0"/>
        <v>0</v>
      </c>
      <c r="V20" s="140">
        <f t="shared" si="0"/>
        <v>0</v>
      </c>
      <c r="W20" s="140">
        <f t="shared" si="0"/>
        <v>0</v>
      </c>
      <c r="X20" s="140">
        <f t="shared" si="1"/>
        <v>0</v>
      </c>
      <c r="Y20" s="140">
        <f t="shared" si="1"/>
        <v>0</v>
      </c>
      <c r="Z20" s="140">
        <f t="shared" si="1"/>
        <v>0</v>
      </c>
      <c r="AA20" s="140">
        <f t="shared" si="1"/>
        <v>0</v>
      </c>
      <c r="AB20" s="140">
        <f t="shared" si="1"/>
        <v>0</v>
      </c>
      <c r="AC20" s="140">
        <f t="shared" si="1"/>
        <v>0</v>
      </c>
      <c r="AD20" s="140">
        <f t="shared" si="1"/>
        <v>0</v>
      </c>
      <c r="AE20" s="140">
        <f t="shared" si="1"/>
        <v>0</v>
      </c>
      <c r="AF20" s="140">
        <f t="shared" si="1"/>
        <v>0</v>
      </c>
      <c r="AG20" s="140">
        <f t="shared" si="1"/>
        <v>0</v>
      </c>
      <c r="AH20" s="140">
        <f t="shared" si="1"/>
        <v>0</v>
      </c>
      <c r="AI20" s="140">
        <f t="shared" si="1"/>
        <v>0</v>
      </c>
      <c r="AJ20" s="140">
        <f t="shared" si="1"/>
        <v>0</v>
      </c>
      <c r="AK20" s="140">
        <f t="shared" si="1"/>
        <v>0</v>
      </c>
      <c r="AL20" s="140">
        <f t="shared" si="1"/>
        <v>0</v>
      </c>
      <c r="AM20" s="140">
        <f t="shared" si="1"/>
        <v>0</v>
      </c>
      <c r="AN20" s="140">
        <f t="shared" si="2"/>
        <v>0</v>
      </c>
      <c r="AO20" s="140">
        <f t="shared" si="2"/>
        <v>0</v>
      </c>
      <c r="AP20" s="140">
        <f t="shared" si="2"/>
        <v>0</v>
      </c>
      <c r="AQ20" s="140">
        <f t="shared" si="2"/>
        <v>0</v>
      </c>
      <c r="AS20" s="140">
        <f t="shared" si="3"/>
        <v>0</v>
      </c>
      <c r="AT20" s="140">
        <f t="shared" si="4"/>
        <v>0</v>
      </c>
      <c r="AU20" s="140">
        <f t="shared" si="5"/>
        <v>0</v>
      </c>
      <c r="AV20" s="140">
        <f t="shared" si="6"/>
        <v>0</v>
      </c>
      <c r="AW20" s="140">
        <f t="shared" si="7"/>
        <v>0</v>
      </c>
      <c r="AX20" s="140">
        <f t="shared" si="8"/>
        <v>0</v>
      </c>
      <c r="AY20" s="140">
        <f t="shared" si="9"/>
        <v>0</v>
      </c>
      <c r="AZ20" s="140">
        <f t="shared" si="10"/>
        <v>0</v>
      </c>
      <c r="BA20" s="140">
        <f t="shared" si="11"/>
        <v>0</v>
      </c>
      <c r="BB20" s="140">
        <f t="shared" si="12"/>
        <v>0</v>
      </c>
      <c r="BC20" s="140">
        <f t="shared" si="13"/>
        <v>0</v>
      </c>
      <c r="BD20" s="140">
        <f t="shared" si="14"/>
        <v>0</v>
      </c>
      <c r="BF20" s="188">
        <f t="shared" si="15"/>
        <v>0</v>
      </c>
      <c r="BG20" s="188">
        <f t="shared" si="16"/>
        <v>0</v>
      </c>
      <c r="BH20" s="188">
        <f t="shared" si="17"/>
        <v>0</v>
      </c>
    </row>
    <row r="21" spans="2:60">
      <c r="C21" s="191"/>
      <c r="D21" s="192" t="s">
        <v>121</v>
      </c>
      <c r="E21" s="185"/>
      <c r="F21" s="186"/>
      <c r="G21" s="189"/>
      <c r="H21" s="140">
        <f t="shared" si="0"/>
        <v>0</v>
      </c>
      <c r="I21" s="140">
        <f t="shared" si="0"/>
        <v>0</v>
      </c>
      <c r="J21" s="140">
        <f t="shared" si="0"/>
        <v>0</v>
      </c>
      <c r="K21" s="140">
        <f t="shared" si="0"/>
        <v>0</v>
      </c>
      <c r="L21" s="140">
        <f t="shared" si="0"/>
        <v>0</v>
      </c>
      <c r="M21" s="140">
        <f t="shared" si="0"/>
        <v>0</v>
      </c>
      <c r="N21" s="140">
        <f t="shared" si="0"/>
        <v>0</v>
      </c>
      <c r="O21" s="140">
        <f t="shared" si="0"/>
        <v>0</v>
      </c>
      <c r="P21" s="140">
        <f t="shared" si="0"/>
        <v>0</v>
      </c>
      <c r="Q21" s="140">
        <f t="shared" si="0"/>
        <v>0</v>
      </c>
      <c r="R21" s="140">
        <f t="shared" si="0"/>
        <v>0</v>
      </c>
      <c r="S21" s="140">
        <f t="shared" si="0"/>
        <v>0</v>
      </c>
      <c r="T21" s="140">
        <f t="shared" si="0"/>
        <v>0</v>
      </c>
      <c r="U21" s="140">
        <f t="shared" si="0"/>
        <v>0</v>
      </c>
      <c r="V21" s="140">
        <f t="shared" si="0"/>
        <v>0</v>
      </c>
      <c r="W21" s="140">
        <f t="shared" si="0"/>
        <v>0</v>
      </c>
      <c r="X21" s="140">
        <f t="shared" si="1"/>
        <v>0</v>
      </c>
      <c r="Y21" s="140">
        <f t="shared" si="1"/>
        <v>0</v>
      </c>
      <c r="Z21" s="140">
        <f t="shared" si="1"/>
        <v>0</v>
      </c>
      <c r="AA21" s="140">
        <f t="shared" si="1"/>
        <v>0</v>
      </c>
      <c r="AB21" s="140">
        <f t="shared" si="1"/>
        <v>0</v>
      </c>
      <c r="AC21" s="140">
        <f t="shared" si="1"/>
        <v>0</v>
      </c>
      <c r="AD21" s="140">
        <f t="shared" si="1"/>
        <v>0</v>
      </c>
      <c r="AE21" s="140">
        <f t="shared" si="1"/>
        <v>0</v>
      </c>
      <c r="AF21" s="140">
        <f t="shared" si="1"/>
        <v>0</v>
      </c>
      <c r="AG21" s="140">
        <f t="shared" si="1"/>
        <v>0</v>
      </c>
      <c r="AH21" s="140">
        <f t="shared" si="1"/>
        <v>0</v>
      </c>
      <c r="AI21" s="140">
        <f t="shared" si="1"/>
        <v>0</v>
      </c>
      <c r="AJ21" s="140">
        <f t="shared" si="1"/>
        <v>0</v>
      </c>
      <c r="AK21" s="140">
        <f t="shared" si="1"/>
        <v>0</v>
      </c>
      <c r="AL21" s="140">
        <f t="shared" si="1"/>
        <v>0</v>
      </c>
      <c r="AM21" s="140">
        <f t="shared" si="1"/>
        <v>0</v>
      </c>
      <c r="AN21" s="140">
        <f t="shared" si="2"/>
        <v>0</v>
      </c>
      <c r="AO21" s="140">
        <f t="shared" si="2"/>
        <v>0</v>
      </c>
      <c r="AP21" s="140">
        <f t="shared" si="2"/>
        <v>0</v>
      </c>
      <c r="AQ21" s="140">
        <f t="shared" si="2"/>
        <v>0</v>
      </c>
      <c r="AS21" s="140">
        <f t="shared" si="3"/>
        <v>0</v>
      </c>
      <c r="AT21" s="140">
        <f t="shared" si="4"/>
        <v>0</v>
      </c>
      <c r="AU21" s="140">
        <f t="shared" si="5"/>
        <v>0</v>
      </c>
      <c r="AV21" s="140">
        <f t="shared" si="6"/>
        <v>0</v>
      </c>
      <c r="AW21" s="140">
        <f t="shared" si="7"/>
        <v>0</v>
      </c>
      <c r="AX21" s="140">
        <f t="shared" si="8"/>
        <v>0</v>
      </c>
      <c r="AY21" s="140">
        <f t="shared" si="9"/>
        <v>0</v>
      </c>
      <c r="AZ21" s="140">
        <f t="shared" si="10"/>
        <v>0</v>
      </c>
      <c r="BA21" s="140">
        <f t="shared" si="11"/>
        <v>0</v>
      </c>
      <c r="BB21" s="140">
        <f t="shared" si="12"/>
        <v>0</v>
      </c>
      <c r="BC21" s="140">
        <f t="shared" si="13"/>
        <v>0</v>
      </c>
      <c r="BD21" s="140">
        <f t="shared" si="14"/>
        <v>0</v>
      </c>
      <c r="BF21" s="188">
        <f t="shared" si="15"/>
        <v>0</v>
      </c>
      <c r="BG21" s="188">
        <f t="shared" si="16"/>
        <v>0</v>
      </c>
      <c r="BH21" s="188">
        <f t="shared" si="17"/>
        <v>0</v>
      </c>
    </row>
    <row r="22" spans="2:60">
      <c r="C22" s="191"/>
      <c r="D22" s="192" t="s">
        <v>121</v>
      </c>
      <c r="E22" s="185"/>
      <c r="F22" s="186"/>
      <c r="G22" s="189"/>
      <c r="H22" s="140">
        <f t="shared" si="0"/>
        <v>0</v>
      </c>
      <c r="I22" s="140">
        <f t="shared" si="0"/>
        <v>0</v>
      </c>
      <c r="J22" s="140">
        <f t="shared" si="0"/>
        <v>0</v>
      </c>
      <c r="K22" s="140">
        <f t="shared" si="0"/>
        <v>0</v>
      </c>
      <c r="L22" s="140">
        <f t="shared" si="0"/>
        <v>0</v>
      </c>
      <c r="M22" s="140">
        <f t="shared" si="0"/>
        <v>0</v>
      </c>
      <c r="N22" s="140">
        <f t="shared" si="0"/>
        <v>0</v>
      </c>
      <c r="O22" s="140">
        <f t="shared" si="0"/>
        <v>0</v>
      </c>
      <c r="P22" s="140">
        <f t="shared" si="0"/>
        <v>0</v>
      </c>
      <c r="Q22" s="140">
        <f t="shared" si="0"/>
        <v>0</v>
      </c>
      <c r="R22" s="140">
        <f t="shared" si="0"/>
        <v>0</v>
      </c>
      <c r="S22" s="140">
        <f t="shared" si="0"/>
        <v>0</v>
      </c>
      <c r="T22" s="140">
        <f t="shared" si="0"/>
        <v>0</v>
      </c>
      <c r="U22" s="140">
        <f t="shared" si="0"/>
        <v>0</v>
      </c>
      <c r="V22" s="140">
        <f t="shared" si="0"/>
        <v>0</v>
      </c>
      <c r="W22" s="140">
        <f t="shared" si="0"/>
        <v>0</v>
      </c>
      <c r="X22" s="140">
        <f t="shared" si="1"/>
        <v>0</v>
      </c>
      <c r="Y22" s="140">
        <f t="shared" si="1"/>
        <v>0</v>
      </c>
      <c r="Z22" s="140">
        <f t="shared" si="1"/>
        <v>0</v>
      </c>
      <c r="AA22" s="140">
        <f t="shared" si="1"/>
        <v>0</v>
      </c>
      <c r="AB22" s="140">
        <f t="shared" si="1"/>
        <v>0</v>
      </c>
      <c r="AC22" s="140">
        <f t="shared" si="1"/>
        <v>0</v>
      </c>
      <c r="AD22" s="140">
        <f t="shared" si="1"/>
        <v>0</v>
      </c>
      <c r="AE22" s="140">
        <f t="shared" si="1"/>
        <v>0</v>
      </c>
      <c r="AF22" s="140">
        <f t="shared" si="1"/>
        <v>0</v>
      </c>
      <c r="AG22" s="140">
        <f t="shared" si="1"/>
        <v>0</v>
      </c>
      <c r="AH22" s="140">
        <f t="shared" si="1"/>
        <v>0</v>
      </c>
      <c r="AI22" s="140">
        <f t="shared" si="1"/>
        <v>0</v>
      </c>
      <c r="AJ22" s="140">
        <f t="shared" si="1"/>
        <v>0</v>
      </c>
      <c r="AK22" s="140">
        <f t="shared" si="1"/>
        <v>0</v>
      </c>
      <c r="AL22" s="140">
        <f t="shared" si="1"/>
        <v>0</v>
      </c>
      <c r="AM22" s="140">
        <f t="shared" si="1"/>
        <v>0</v>
      </c>
      <c r="AN22" s="140">
        <f t="shared" si="2"/>
        <v>0</v>
      </c>
      <c r="AO22" s="140">
        <f t="shared" si="2"/>
        <v>0</v>
      </c>
      <c r="AP22" s="140">
        <f t="shared" si="2"/>
        <v>0</v>
      </c>
      <c r="AQ22" s="140">
        <f t="shared" si="2"/>
        <v>0</v>
      </c>
      <c r="AS22" s="140">
        <f t="shared" si="3"/>
        <v>0</v>
      </c>
      <c r="AT22" s="140">
        <f t="shared" si="4"/>
        <v>0</v>
      </c>
      <c r="AU22" s="140">
        <f t="shared" si="5"/>
        <v>0</v>
      </c>
      <c r="AV22" s="140">
        <f t="shared" si="6"/>
        <v>0</v>
      </c>
      <c r="AW22" s="140">
        <f t="shared" si="7"/>
        <v>0</v>
      </c>
      <c r="AX22" s="140">
        <f t="shared" si="8"/>
        <v>0</v>
      </c>
      <c r="AY22" s="140">
        <f t="shared" si="9"/>
        <v>0</v>
      </c>
      <c r="AZ22" s="140">
        <f t="shared" si="10"/>
        <v>0</v>
      </c>
      <c r="BA22" s="140">
        <f t="shared" si="11"/>
        <v>0</v>
      </c>
      <c r="BB22" s="140">
        <f t="shared" si="12"/>
        <v>0</v>
      </c>
      <c r="BC22" s="140">
        <f t="shared" si="13"/>
        <v>0</v>
      </c>
      <c r="BD22" s="140">
        <f t="shared" si="14"/>
        <v>0</v>
      </c>
      <c r="BF22" s="188">
        <f t="shared" si="15"/>
        <v>0</v>
      </c>
      <c r="BG22" s="188">
        <f t="shared" si="16"/>
        <v>0</v>
      </c>
      <c r="BH22" s="188">
        <f t="shared" si="17"/>
        <v>0</v>
      </c>
    </row>
    <row r="23" spans="2:60">
      <c r="C23" s="191"/>
      <c r="D23" s="192" t="s">
        <v>121</v>
      </c>
      <c r="E23" s="185"/>
      <c r="F23" s="186"/>
      <c r="G23" s="189"/>
      <c r="H23" s="140">
        <f t="shared" si="0"/>
        <v>0</v>
      </c>
      <c r="I23" s="140">
        <f t="shared" si="0"/>
        <v>0</v>
      </c>
      <c r="J23" s="140">
        <f t="shared" si="0"/>
        <v>0</v>
      </c>
      <c r="K23" s="140">
        <f t="shared" si="0"/>
        <v>0</v>
      </c>
      <c r="L23" s="140">
        <f t="shared" si="0"/>
        <v>0</v>
      </c>
      <c r="M23" s="140">
        <f t="shared" si="0"/>
        <v>0</v>
      </c>
      <c r="N23" s="140">
        <f t="shared" si="0"/>
        <v>0</v>
      </c>
      <c r="O23" s="140">
        <f t="shared" si="0"/>
        <v>0</v>
      </c>
      <c r="P23" s="140">
        <f t="shared" si="0"/>
        <v>0</v>
      </c>
      <c r="Q23" s="140">
        <f t="shared" si="0"/>
        <v>0</v>
      </c>
      <c r="R23" s="140">
        <f t="shared" si="0"/>
        <v>0</v>
      </c>
      <c r="S23" s="140">
        <f t="shared" si="0"/>
        <v>0</v>
      </c>
      <c r="T23" s="140">
        <f t="shared" si="0"/>
        <v>0</v>
      </c>
      <c r="U23" s="140">
        <f t="shared" si="0"/>
        <v>0</v>
      </c>
      <c r="V23" s="140">
        <f t="shared" si="0"/>
        <v>0</v>
      </c>
      <c r="W23" s="140">
        <f t="shared" si="0"/>
        <v>0</v>
      </c>
      <c r="X23" s="140">
        <f t="shared" si="1"/>
        <v>0</v>
      </c>
      <c r="Y23" s="140">
        <f t="shared" si="1"/>
        <v>0</v>
      </c>
      <c r="Z23" s="140">
        <f t="shared" si="1"/>
        <v>0</v>
      </c>
      <c r="AA23" s="140">
        <f t="shared" si="1"/>
        <v>0</v>
      </c>
      <c r="AB23" s="140">
        <f t="shared" si="1"/>
        <v>0</v>
      </c>
      <c r="AC23" s="140">
        <f t="shared" si="1"/>
        <v>0</v>
      </c>
      <c r="AD23" s="140">
        <f t="shared" si="1"/>
        <v>0</v>
      </c>
      <c r="AE23" s="140">
        <f t="shared" si="1"/>
        <v>0</v>
      </c>
      <c r="AF23" s="140">
        <f t="shared" si="1"/>
        <v>0</v>
      </c>
      <c r="AG23" s="140">
        <f t="shared" si="1"/>
        <v>0</v>
      </c>
      <c r="AH23" s="140">
        <f t="shared" si="1"/>
        <v>0</v>
      </c>
      <c r="AI23" s="140">
        <f t="shared" si="1"/>
        <v>0</v>
      </c>
      <c r="AJ23" s="140">
        <f t="shared" si="1"/>
        <v>0</v>
      </c>
      <c r="AK23" s="140">
        <f t="shared" si="1"/>
        <v>0</v>
      </c>
      <c r="AL23" s="140">
        <f t="shared" si="1"/>
        <v>0</v>
      </c>
      <c r="AM23" s="140">
        <f t="shared" si="1"/>
        <v>0</v>
      </c>
      <c r="AN23" s="140">
        <f t="shared" si="2"/>
        <v>0</v>
      </c>
      <c r="AO23" s="140">
        <f t="shared" si="2"/>
        <v>0</v>
      </c>
      <c r="AP23" s="140">
        <f t="shared" si="2"/>
        <v>0</v>
      </c>
      <c r="AQ23" s="140">
        <f t="shared" si="2"/>
        <v>0</v>
      </c>
      <c r="AS23" s="140">
        <f t="shared" si="3"/>
        <v>0</v>
      </c>
      <c r="AT23" s="140">
        <f t="shared" si="4"/>
        <v>0</v>
      </c>
      <c r="AU23" s="140">
        <f t="shared" si="5"/>
        <v>0</v>
      </c>
      <c r="AV23" s="140">
        <f t="shared" si="6"/>
        <v>0</v>
      </c>
      <c r="AW23" s="140">
        <f t="shared" si="7"/>
        <v>0</v>
      </c>
      <c r="AX23" s="140">
        <f t="shared" si="8"/>
        <v>0</v>
      </c>
      <c r="AY23" s="140">
        <f t="shared" si="9"/>
        <v>0</v>
      </c>
      <c r="AZ23" s="140">
        <f t="shared" si="10"/>
        <v>0</v>
      </c>
      <c r="BA23" s="140">
        <f t="shared" si="11"/>
        <v>0</v>
      </c>
      <c r="BB23" s="140">
        <f t="shared" si="12"/>
        <v>0</v>
      </c>
      <c r="BC23" s="140">
        <f t="shared" si="13"/>
        <v>0</v>
      </c>
      <c r="BD23" s="140">
        <f t="shared" si="14"/>
        <v>0</v>
      </c>
      <c r="BF23" s="188">
        <f t="shared" si="15"/>
        <v>0</v>
      </c>
      <c r="BG23" s="188">
        <f t="shared" si="16"/>
        <v>0</v>
      </c>
      <c r="BH23" s="188">
        <f t="shared" si="17"/>
        <v>0</v>
      </c>
    </row>
    <row r="24" spans="2:60">
      <c r="C24" s="191"/>
      <c r="D24" s="192" t="s">
        <v>121</v>
      </c>
      <c r="E24" s="185"/>
      <c r="F24" s="186"/>
      <c r="G24" s="189"/>
      <c r="H24" s="140">
        <f t="shared" si="0"/>
        <v>0</v>
      </c>
      <c r="I24" s="140">
        <f t="shared" si="0"/>
        <v>0</v>
      </c>
      <c r="J24" s="140">
        <f t="shared" si="0"/>
        <v>0</v>
      </c>
      <c r="K24" s="140">
        <f t="shared" si="0"/>
        <v>0</v>
      </c>
      <c r="L24" s="140">
        <f t="shared" si="0"/>
        <v>0</v>
      </c>
      <c r="M24" s="140">
        <f t="shared" si="0"/>
        <v>0</v>
      </c>
      <c r="N24" s="140">
        <f t="shared" si="0"/>
        <v>0</v>
      </c>
      <c r="O24" s="140">
        <f t="shared" si="0"/>
        <v>0</v>
      </c>
      <c r="P24" s="140">
        <f t="shared" si="0"/>
        <v>0</v>
      </c>
      <c r="Q24" s="140">
        <f t="shared" si="0"/>
        <v>0</v>
      </c>
      <c r="R24" s="140">
        <f t="shared" si="0"/>
        <v>0</v>
      </c>
      <c r="S24" s="140">
        <f t="shared" si="0"/>
        <v>0</v>
      </c>
      <c r="T24" s="140">
        <f t="shared" si="0"/>
        <v>0</v>
      </c>
      <c r="U24" s="140">
        <f t="shared" si="0"/>
        <v>0</v>
      </c>
      <c r="V24" s="140">
        <f t="shared" si="0"/>
        <v>0</v>
      </c>
      <c r="W24" s="140">
        <f t="shared" si="0"/>
        <v>0</v>
      </c>
      <c r="X24" s="140">
        <f t="shared" si="1"/>
        <v>0</v>
      </c>
      <c r="Y24" s="140">
        <f t="shared" si="1"/>
        <v>0</v>
      </c>
      <c r="Z24" s="140">
        <f t="shared" si="1"/>
        <v>0</v>
      </c>
      <c r="AA24" s="140">
        <f t="shared" si="1"/>
        <v>0</v>
      </c>
      <c r="AB24" s="140">
        <f t="shared" si="1"/>
        <v>0</v>
      </c>
      <c r="AC24" s="140">
        <f t="shared" si="1"/>
        <v>0</v>
      </c>
      <c r="AD24" s="140">
        <f t="shared" si="1"/>
        <v>0</v>
      </c>
      <c r="AE24" s="140">
        <f t="shared" si="1"/>
        <v>0</v>
      </c>
      <c r="AF24" s="140">
        <f t="shared" si="1"/>
        <v>0</v>
      </c>
      <c r="AG24" s="140">
        <f t="shared" si="1"/>
        <v>0</v>
      </c>
      <c r="AH24" s="140">
        <f t="shared" si="1"/>
        <v>0</v>
      </c>
      <c r="AI24" s="140">
        <f t="shared" si="1"/>
        <v>0</v>
      </c>
      <c r="AJ24" s="140">
        <f t="shared" si="1"/>
        <v>0</v>
      </c>
      <c r="AK24" s="140">
        <f t="shared" si="1"/>
        <v>0</v>
      </c>
      <c r="AL24" s="140">
        <f t="shared" si="1"/>
        <v>0</v>
      </c>
      <c r="AM24" s="140">
        <f t="shared" si="1"/>
        <v>0</v>
      </c>
      <c r="AN24" s="140">
        <f t="shared" si="2"/>
        <v>0</v>
      </c>
      <c r="AO24" s="140">
        <f t="shared" si="2"/>
        <v>0</v>
      </c>
      <c r="AP24" s="140">
        <f t="shared" si="2"/>
        <v>0</v>
      </c>
      <c r="AQ24" s="140">
        <f t="shared" si="2"/>
        <v>0</v>
      </c>
      <c r="AS24" s="140">
        <f t="shared" si="3"/>
        <v>0</v>
      </c>
      <c r="AT24" s="140">
        <f t="shared" si="4"/>
        <v>0</v>
      </c>
      <c r="AU24" s="140">
        <f t="shared" si="5"/>
        <v>0</v>
      </c>
      <c r="AV24" s="140">
        <f t="shared" si="6"/>
        <v>0</v>
      </c>
      <c r="AW24" s="140">
        <f t="shared" si="7"/>
        <v>0</v>
      </c>
      <c r="AX24" s="140">
        <f t="shared" si="8"/>
        <v>0</v>
      </c>
      <c r="AY24" s="140">
        <f t="shared" si="9"/>
        <v>0</v>
      </c>
      <c r="AZ24" s="140">
        <f t="shared" si="10"/>
        <v>0</v>
      </c>
      <c r="BA24" s="140">
        <f t="shared" si="11"/>
        <v>0</v>
      </c>
      <c r="BB24" s="140">
        <f t="shared" si="12"/>
        <v>0</v>
      </c>
      <c r="BC24" s="140">
        <f t="shared" si="13"/>
        <v>0</v>
      </c>
      <c r="BD24" s="140">
        <f t="shared" si="14"/>
        <v>0</v>
      </c>
      <c r="BF24" s="188">
        <f t="shared" si="15"/>
        <v>0</v>
      </c>
      <c r="BG24" s="188">
        <f t="shared" si="16"/>
        <v>0</v>
      </c>
      <c r="BH24" s="188">
        <f t="shared" si="17"/>
        <v>0</v>
      </c>
    </row>
    <row r="25" spans="2:60">
      <c r="C25" s="191"/>
      <c r="D25" s="192" t="s">
        <v>121</v>
      </c>
      <c r="E25" s="185"/>
      <c r="F25" s="186"/>
      <c r="G25" s="189"/>
      <c r="H25" s="140">
        <f t="shared" si="0"/>
        <v>0</v>
      </c>
      <c r="I25" s="140">
        <f t="shared" si="0"/>
        <v>0</v>
      </c>
      <c r="J25" s="140">
        <f t="shared" si="0"/>
        <v>0</v>
      </c>
      <c r="K25" s="140">
        <f t="shared" si="0"/>
        <v>0</v>
      </c>
      <c r="L25" s="140">
        <f t="shared" si="0"/>
        <v>0</v>
      </c>
      <c r="M25" s="140">
        <f t="shared" si="0"/>
        <v>0</v>
      </c>
      <c r="N25" s="140">
        <f t="shared" si="0"/>
        <v>0</v>
      </c>
      <c r="O25" s="140">
        <f t="shared" si="0"/>
        <v>0</v>
      </c>
      <c r="P25" s="140">
        <f t="shared" si="0"/>
        <v>0</v>
      </c>
      <c r="Q25" s="140">
        <f t="shared" si="0"/>
        <v>0</v>
      </c>
      <c r="R25" s="140">
        <f t="shared" si="0"/>
        <v>0</v>
      </c>
      <c r="S25" s="140">
        <f t="shared" si="0"/>
        <v>0</v>
      </c>
      <c r="T25" s="140">
        <f t="shared" si="0"/>
        <v>0</v>
      </c>
      <c r="U25" s="140">
        <f t="shared" si="0"/>
        <v>0</v>
      </c>
      <c r="V25" s="140">
        <f t="shared" si="0"/>
        <v>0</v>
      </c>
      <c r="W25" s="140">
        <f t="shared" si="0"/>
        <v>0</v>
      </c>
      <c r="X25" s="140">
        <f t="shared" si="1"/>
        <v>0</v>
      </c>
      <c r="Y25" s="140">
        <f t="shared" si="1"/>
        <v>0</v>
      </c>
      <c r="Z25" s="140">
        <f t="shared" si="1"/>
        <v>0</v>
      </c>
      <c r="AA25" s="140">
        <f t="shared" si="1"/>
        <v>0</v>
      </c>
      <c r="AB25" s="140">
        <f t="shared" si="1"/>
        <v>0</v>
      </c>
      <c r="AC25" s="140">
        <f t="shared" si="1"/>
        <v>0</v>
      </c>
      <c r="AD25" s="140">
        <f t="shared" si="1"/>
        <v>0</v>
      </c>
      <c r="AE25" s="140">
        <f t="shared" si="1"/>
        <v>0</v>
      </c>
      <c r="AF25" s="140">
        <f t="shared" si="1"/>
        <v>0</v>
      </c>
      <c r="AG25" s="140">
        <f t="shared" si="1"/>
        <v>0</v>
      </c>
      <c r="AH25" s="140">
        <f t="shared" si="1"/>
        <v>0</v>
      </c>
      <c r="AI25" s="140">
        <f t="shared" si="1"/>
        <v>0</v>
      </c>
      <c r="AJ25" s="140">
        <f t="shared" si="1"/>
        <v>0</v>
      </c>
      <c r="AK25" s="140">
        <f t="shared" si="1"/>
        <v>0</v>
      </c>
      <c r="AL25" s="140">
        <f t="shared" si="1"/>
        <v>0</v>
      </c>
      <c r="AM25" s="140">
        <f t="shared" si="1"/>
        <v>0</v>
      </c>
      <c r="AN25" s="140">
        <f t="shared" si="2"/>
        <v>0</v>
      </c>
      <c r="AO25" s="140">
        <f t="shared" si="2"/>
        <v>0</v>
      </c>
      <c r="AP25" s="140">
        <f t="shared" si="2"/>
        <v>0</v>
      </c>
      <c r="AQ25" s="140">
        <f t="shared" si="2"/>
        <v>0</v>
      </c>
      <c r="AS25" s="140">
        <f t="shared" si="3"/>
        <v>0</v>
      </c>
      <c r="AT25" s="140">
        <f t="shared" si="4"/>
        <v>0</v>
      </c>
      <c r="AU25" s="140">
        <f t="shared" si="5"/>
        <v>0</v>
      </c>
      <c r="AV25" s="140">
        <f t="shared" si="6"/>
        <v>0</v>
      </c>
      <c r="AW25" s="140">
        <f t="shared" si="7"/>
        <v>0</v>
      </c>
      <c r="AX25" s="140">
        <f t="shared" si="8"/>
        <v>0</v>
      </c>
      <c r="AY25" s="140">
        <f t="shared" si="9"/>
        <v>0</v>
      </c>
      <c r="AZ25" s="140">
        <f t="shared" si="10"/>
        <v>0</v>
      </c>
      <c r="BA25" s="140">
        <f t="shared" si="11"/>
        <v>0</v>
      </c>
      <c r="BB25" s="140">
        <f t="shared" si="12"/>
        <v>0</v>
      </c>
      <c r="BC25" s="140">
        <f t="shared" si="13"/>
        <v>0</v>
      </c>
      <c r="BD25" s="140">
        <f t="shared" si="14"/>
        <v>0</v>
      </c>
      <c r="BF25" s="188">
        <f t="shared" si="15"/>
        <v>0</v>
      </c>
      <c r="BG25" s="188">
        <f>SUM(AW25:AZ25)</f>
        <v>0</v>
      </c>
      <c r="BH25" s="188">
        <f t="shared" si="17"/>
        <v>0</v>
      </c>
    </row>
    <row r="26" spans="2:60" ht="6.75" customHeight="1">
      <c r="C26" s="191"/>
      <c r="D26" s="192"/>
      <c r="E26" s="193"/>
      <c r="F26" s="194"/>
      <c r="G26" s="194"/>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S26" s="195"/>
      <c r="AT26" s="195"/>
      <c r="AU26" s="195"/>
      <c r="AV26" s="195"/>
      <c r="AW26" s="195"/>
      <c r="AX26" s="195"/>
      <c r="AY26" s="195"/>
      <c r="AZ26" s="195"/>
      <c r="BA26" s="140"/>
      <c r="BB26" s="140"/>
      <c r="BC26" s="140"/>
      <c r="BD26" s="140"/>
      <c r="BF26" s="188"/>
      <c r="BG26" s="130"/>
      <c r="BH26" s="188"/>
    </row>
    <row r="27" spans="2:60" s="32" customFormat="1">
      <c r="B27" s="579" t="str">
        <f>"TOTAL "&amp;B10</f>
        <v>TOTAL SALES</v>
      </c>
      <c r="C27" s="579"/>
      <c r="D27" s="196" t="s">
        <v>122</v>
      </c>
      <c r="E27" s="197"/>
      <c r="F27" s="196"/>
      <c r="G27" s="196"/>
      <c r="H27" s="198">
        <f t="shared" ref="H27:AQ27" si="18">COUNTIF(H12:H26,"&gt;0")</f>
        <v>0</v>
      </c>
      <c r="I27" s="198">
        <f t="shared" si="18"/>
        <v>0</v>
      </c>
      <c r="J27" s="198">
        <f t="shared" si="18"/>
        <v>0</v>
      </c>
      <c r="K27" s="198">
        <f t="shared" si="18"/>
        <v>0</v>
      </c>
      <c r="L27" s="198">
        <f t="shared" si="18"/>
        <v>0</v>
      </c>
      <c r="M27" s="198">
        <f t="shared" si="18"/>
        <v>0</v>
      </c>
      <c r="N27" s="198">
        <f t="shared" si="18"/>
        <v>0</v>
      </c>
      <c r="O27" s="198">
        <f t="shared" si="18"/>
        <v>0</v>
      </c>
      <c r="P27" s="198">
        <f t="shared" si="18"/>
        <v>0</v>
      </c>
      <c r="Q27" s="198">
        <f t="shared" si="18"/>
        <v>0</v>
      </c>
      <c r="R27" s="198">
        <f t="shared" si="18"/>
        <v>0</v>
      </c>
      <c r="S27" s="198">
        <f t="shared" si="18"/>
        <v>0</v>
      </c>
      <c r="T27" s="198">
        <f t="shared" si="18"/>
        <v>1</v>
      </c>
      <c r="U27" s="198">
        <f t="shared" si="18"/>
        <v>1</v>
      </c>
      <c r="V27" s="198">
        <f t="shared" si="18"/>
        <v>1</v>
      </c>
      <c r="W27" s="198">
        <f t="shared" si="18"/>
        <v>1</v>
      </c>
      <c r="X27" s="198">
        <f t="shared" si="18"/>
        <v>1</v>
      </c>
      <c r="Y27" s="198">
        <f t="shared" si="18"/>
        <v>2</v>
      </c>
      <c r="Z27" s="198">
        <f t="shared" si="18"/>
        <v>2</v>
      </c>
      <c r="AA27" s="198">
        <f t="shared" si="18"/>
        <v>2</v>
      </c>
      <c r="AB27" s="198">
        <f t="shared" si="18"/>
        <v>2</v>
      </c>
      <c r="AC27" s="198">
        <f t="shared" si="18"/>
        <v>2</v>
      </c>
      <c r="AD27" s="198">
        <f t="shared" si="18"/>
        <v>3</v>
      </c>
      <c r="AE27" s="198">
        <f t="shared" si="18"/>
        <v>3</v>
      </c>
      <c r="AF27" s="198">
        <f t="shared" si="18"/>
        <v>3</v>
      </c>
      <c r="AG27" s="198">
        <f t="shared" si="18"/>
        <v>3</v>
      </c>
      <c r="AH27" s="198">
        <f t="shared" si="18"/>
        <v>3</v>
      </c>
      <c r="AI27" s="198">
        <f t="shared" si="18"/>
        <v>3</v>
      </c>
      <c r="AJ27" s="198">
        <f t="shared" si="18"/>
        <v>4</v>
      </c>
      <c r="AK27" s="198">
        <f t="shared" si="18"/>
        <v>4</v>
      </c>
      <c r="AL27" s="198">
        <f t="shared" si="18"/>
        <v>4</v>
      </c>
      <c r="AM27" s="198">
        <f t="shared" si="18"/>
        <v>4</v>
      </c>
      <c r="AN27" s="198">
        <f t="shared" si="18"/>
        <v>4</v>
      </c>
      <c r="AO27" s="198">
        <f t="shared" si="18"/>
        <v>4</v>
      </c>
      <c r="AP27" s="198">
        <f t="shared" si="18"/>
        <v>4</v>
      </c>
      <c r="AQ27" s="198">
        <f t="shared" si="18"/>
        <v>4</v>
      </c>
      <c r="AS27" s="198">
        <f t="shared" ref="AS27:BD27" si="19">COUNTIF(AS12:AS26,"&gt;0")</f>
        <v>0</v>
      </c>
      <c r="AT27" s="198">
        <f t="shared" si="19"/>
        <v>0</v>
      </c>
      <c r="AU27" s="198">
        <f t="shared" si="19"/>
        <v>0</v>
      </c>
      <c r="AV27" s="198">
        <f t="shared" si="19"/>
        <v>0</v>
      </c>
      <c r="AW27" s="198">
        <f t="shared" si="19"/>
        <v>1</v>
      </c>
      <c r="AX27" s="198">
        <f t="shared" si="19"/>
        <v>2</v>
      </c>
      <c r="AY27" s="198">
        <f t="shared" si="19"/>
        <v>2</v>
      </c>
      <c r="AZ27" s="198">
        <f t="shared" si="19"/>
        <v>3</v>
      </c>
      <c r="BA27" s="198">
        <f t="shared" si="19"/>
        <v>3</v>
      </c>
      <c r="BB27" s="198">
        <f t="shared" si="19"/>
        <v>4</v>
      </c>
      <c r="BC27" s="198">
        <f t="shared" si="19"/>
        <v>4</v>
      </c>
      <c r="BD27" s="198">
        <f t="shared" si="19"/>
        <v>4</v>
      </c>
      <c r="BF27" s="198">
        <f>AV27</f>
        <v>0</v>
      </c>
      <c r="BG27" s="198">
        <f>AZ27</f>
        <v>3</v>
      </c>
      <c r="BH27" s="198">
        <f>BD27</f>
        <v>4</v>
      </c>
    </row>
    <row r="28" spans="2:60" s="32" customFormat="1">
      <c r="B28" s="580"/>
      <c r="C28" s="580"/>
      <c r="D28" s="21" t="s">
        <v>55</v>
      </c>
      <c r="E28" s="80"/>
      <c r="F28" s="21"/>
      <c r="G28" s="21"/>
      <c r="H28" s="199">
        <f>SUM(H12:H26)</f>
        <v>0</v>
      </c>
      <c r="I28" s="199">
        <f t="shared" ref="I28:AQ28" si="20">SUM(I12:I26)</f>
        <v>0</v>
      </c>
      <c r="J28" s="199">
        <f t="shared" si="20"/>
        <v>0</v>
      </c>
      <c r="K28" s="199">
        <f t="shared" si="20"/>
        <v>0</v>
      </c>
      <c r="L28" s="199">
        <f t="shared" si="20"/>
        <v>0</v>
      </c>
      <c r="M28" s="199">
        <f t="shared" si="20"/>
        <v>0</v>
      </c>
      <c r="N28" s="199">
        <f t="shared" si="20"/>
        <v>0</v>
      </c>
      <c r="O28" s="199">
        <f t="shared" si="20"/>
        <v>0</v>
      </c>
      <c r="P28" s="199">
        <f t="shared" si="20"/>
        <v>0</v>
      </c>
      <c r="Q28" s="199">
        <f t="shared" si="20"/>
        <v>0</v>
      </c>
      <c r="R28" s="199">
        <f t="shared" si="20"/>
        <v>0</v>
      </c>
      <c r="S28" s="199">
        <f t="shared" si="20"/>
        <v>0</v>
      </c>
      <c r="T28" s="199">
        <f t="shared" si="20"/>
        <v>10000</v>
      </c>
      <c r="U28" s="199">
        <f t="shared" si="20"/>
        <v>10000</v>
      </c>
      <c r="V28" s="199">
        <f t="shared" si="20"/>
        <v>10000</v>
      </c>
      <c r="W28" s="199">
        <f t="shared" si="20"/>
        <v>10000</v>
      </c>
      <c r="X28" s="199">
        <f t="shared" si="20"/>
        <v>10000</v>
      </c>
      <c r="Y28" s="199">
        <f t="shared" si="20"/>
        <v>15416.666666666668</v>
      </c>
      <c r="Z28" s="199">
        <f t="shared" si="20"/>
        <v>15416.666666666668</v>
      </c>
      <c r="AA28" s="199">
        <f t="shared" si="20"/>
        <v>15416.666666666668</v>
      </c>
      <c r="AB28" s="199">
        <f t="shared" si="20"/>
        <v>15416.666666666668</v>
      </c>
      <c r="AC28" s="199">
        <f t="shared" si="20"/>
        <v>15416.666666666668</v>
      </c>
      <c r="AD28" s="199">
        <f t="shared" si="20"/>
        <v>22916.666666666668</v>
      </c>
      <c r="AE28" s="199">
        <f t="shared" si="20"/>
        <v>22916.666666666668</v>
      </c>
      <c r="AF28" s="199">
        <f t="shared" si="20"/>
        <v>23216.666666666668</v>
      </c>
      <c r="AG28" s="199">
        <f t="shared" si="20"/>
        <v>23216.666666666668</v>
      </c>
      <c r="AH28" s="199">
        <f t="shared" si="20"/>
        <v>23216.666666666668</v>
      </c>
      <c r="AI28" s="199">
        <f t="shared" si="20"/>
        <v>23216.666666666668</v>
      </c>
      <c r="AJ28" s="199">
        <f t="shared" si="20"/>
        <v>28633.333333333336</v>
      </c>
      <c r="AK28" s="199">
        <f t="shared" si="20"/>
        <v>28795.833333333336</v>
      </c>
      <c r="AL28" s="199">
        <f t="shared" si="20"/>
        <v>28795.833333333336</v>
      </c>
      <c r="AM28" s="199">
        <f t="shared" si="20"/>
        <v>28795.833333333336</v>
      </c>
      <c r="AN28" s="199">
        <f t="shared" si="20"/>
        <v>28795.833333333336</v>
      </c>
      <c r="AO28" s="199">
        <f t="shared" si="20"/>
        <v>28795.833333333336</v>
      </c>
      <c r="AP28" s="199">
        <f t="shared" si="20"/>
        <v>29020.833333333336</v>
      </c>
      <c r="AQ28" s="199">
        <f t="shared" si="20"/>
        <v>29020.833333333336</v>
      </c>
      <c r="AS28" s="199">
        <f t="shared" ref="AS28:AY28" si="21">SUM(AS12:AS26)</f>
        <v>0</v>
      </c>
      <c r="AT28" s="199">
        <f t="shared" si="21"/>
        <v>0</v>
      </c>
      <c r="AU28" s="199">
        <f t="shared" si="21"/>
        <v>0</v>
      </c>
      <c r="AV28" s="199">
        <f t="shared" si="21"/>
        <v>0</v>
      </c>
      <c r="AW28" s="199">
        <f t="shared" si="21"/>
        <v>30000</v>
      </c>
      <c r="AX28" s="199">
        <f t="shared" si="21"/>
        <v>35416.666666666664</v>
      </c>
      <c r="AY28" s="199">
        <f t="shared" si="21"/>
        <v>46250</v>
      </c>
      <c r="AZ28" s="199">
        <f>SUM(AZ12:AZ26)</f>
        <v>61250</v>
      </c>
      <c r="BA28" s="199">
        <f t="shared" ref="BA28:BC28" si="22">SUM(BA12:BA26)</f>
        <v>69650</v>
      </c>
      <c r="BB28" s="199">
        <f t="shared" si="22"/>
        <v>80645.833333333328</v>
      </c>
      <c r="BC28" s="199">
        <f t="shared" si="22"/>
        <v>86387.5</v>
      </c>
      <c r="BD28" s="199">
        <f>SUM(BD12:BD26)</f>
        <v>86837.5</v>
      </c>
      <c r="BF28" s="199">
        <f>SUM(BF12:BF26)</f>
        <v>0</v>
      </c>
      <c r="BG28" s="199">
        <f>SUM(BG12:BG26)</f>
        <v>172916.66666666669</v>
      </c>
      <c r="BH28" s="199">
        <f>SUM(BH12:BH26)</f>
        <v>323520.83333333331</v>
      </c>
    </row>
    <row r="29" spans="2:60" s="32" customFormat="1">
      <c r="B29" s="580"/>
      <c r="C29" s="580"/>
      <c r="D29" s="21" t="s">
        <v>113</v>
      </c>
      <c r="E29" s="200"/>
      <c r="F29" s="21"/>
      <c r="G29" s="21"/>
      <c r="H29" s="199">
        <f>H28*$C$6</f>
        <v>0</v>
      </c>
      <c r="I29" s="199">
        <f t="shared" ref="I29:AQ29" si="23">I28*$C$6</f>
        <v>0</v>
      </c>
      <c r="J29" s="199">
        <f t="shared" si="23"/>
        <v>0</v>
      </c>
      <c r="K29" s="199">
        <f t="shared" si="23"/>
        <v>0</v>
      </c>
      <c r="L29" s="199">
        <f t="shared" si="23"/>
        <v>0</v>
      </c>
      <c r="M29" s="199">
        <f t="shared" si="23"/>
        <v>0</v>
      </c>
      <c r="N29" s="199">
        <f t="shared" si="23"/>
        <v>0</v>
      </c>
      <c r="O29" s="199">
        <f t="shared" si="23"/>
        <v>0</v>
      </c>
      <c r="P29" s="199">
        <f t="shared" si="23"/>
        <v>0</v>
      </c>
      <c r="Q29" s="199">
        <f t="shared" si="23"/>
        <v>0</v>
      </c>
      <c r="R29" s="199">
        <f t="shared" si="23"/>
        <v>0</v>
      </c>
      <c r="S29" s="199">
        <f t="shared" si="23"/>
        <v>0</v>
      </c>
      <c r="T29" s="199">
        <f t="shared" si="23"/>
        <v>1000</v>
      </c>
      <c r="U29" s="199">
        <f t="shared" si="23"/>
        <v>1000</v>
      </c>
      <c r="V29" s="199">
        <f t="shared" si="23"/>
        <v>1000</v>
      </c>
      <c r="W29" s="199">
        <f t="shared" si="23"/>
        <v>1000</v>
      </c>
      <c r="X29" s="199">
        <f t="shared" si="23"/>
        <v>1000</v>
      </c>
      <c r="Y29" s="199">
        <f t="shared" si="23"/>
        <v>1541.666666666667</v>
      </c>
      <c r="Z29" s="199">
        <f t="shared" si="23"/>
        <v>1541.666666666667</v>
      </c>
      <c r="AA29" s="199">
        <f t="shared" si="23"/>
        <v>1541.666666666667</v>
      </c>
      <c r="AB29" s="199">
        <f t="shared" si="23"/>
        <v>1541.666666666667</v>
      </c>
      <c r="AC29" s="199">
        <f t="shared" si="23"/>
        <v>1541.666666666667</v>
      </c>
      <c r="AD29" s="199">
        <f t="shared" si="23"/>
        <v>2291.666666666667</v>
      </c>
      <c r="AE29" s="199">
        <f t="shared" si="23"/>
        <v>2291.666666666667</v>
      </c>
      <c r="AF29" s="199">
        <f t="shared" si="23"/>
        <v>2321.666666666667</v>
      </c>
      <c r="AG29" s="199">
        <f t="shared" si="23"/>
        <v>2321.666666666667</v>
      </c>
      <c r="AH29" s="199">
        <f t="shared" si="23"/>
        <v>2321.666666666667</v>
      </c>
      <c r="AI29" s="199">
        <f t="shared" si="23"/>
        <v>2321.666666666667</v>
      </c>
      <c r="AJ29" s="199">
        <f t="shared" si="23"/>
        <v>2863.3333333333339</v>
      </c>
      <c r="AK29" s="199">
        <f t="shared" si="23"/>
        <v>2879.5833333333339</v>
      </c>
      <c r="AL29" s="199">
        <f t="shared" si="23"/>
        <v>2879.5833333333339</v>
      </c>
      <c r="AM29" s="199">
        <f t="shared" si="23"/>
        <v>2879.5833333333339</v>
      </c>
      <c r="AN29" s="199">
        <f t="shared" si="23"/>
        <v>2879.5833333333339</v>
      </c>
      <c r="AO29" s="199">
        <f t="shared" si="23"/>
        <v>2879.5833333333339</v>
      </c>
      <c r="AP29" s="199">
        <f t="shared" si="23"/>
        <v>2902.0833333333339</v>
      </c>
      <c r="AQ29" s="199">
        <f t="shared" si="23"/>
        <v>2902.0833333333339</v>
      </c>
      <c r="AS29" s="199">
        <f t="shared" ref="AS29:AY29" si="24">AS28*$C$6</f>
        <v>0</v>
      </c>
      <c r="AT29" s="199">
        <f t="shared" si="24"/>
        <v>0</v>
      </c>
      <c r="AU29" s="199">
        <f t="shared" si="24"/>
        <v>0</v>
      </c>
      <c r="AV29" s="199">
        <f t="shared" si="24"/>
        <v>0</v>
      </c>
      <c r="AW29" s="199">
        <f t="shared" si="24"/>
        <v>3000</v>
      </c>
      <c r="AX29" s="199">
        <f t="shared" si="24"/>
        <v>3541.6666666666665</v>
      </c>
      <c r="AY29" s="199">
        <f t="shared" si="24"/>
        <v>4625</v>
      </c>
      <c r="AZ29" s="199">
        <f>AZ28*$C$6</f>
        <v>6125</v>
      </c>
      <c r="BA29" s="199">
        <f t="shared" ref="BA29:BC29" si="25">BA28*$C$6</f>
        <v>6965</v>
      </c>
      <c r="BB29" s="199">
        <f t="shared" si="25"/>
        <v>8064.583333333333</v>
      </c>
      <c r="BC29" s="199">
        <f t="shared" si="25"/>
        <v>8638.75</v>
      </c>
      <c r="BD29" s="199">
        <f>BD28*$C$6</f>
        <v>8683.75</v>
      </c>
      <c r="BF29" s="199">
        <f>BF28*$C$6</f>
        <v>0</v>
      </c>
      <c r="BG29" s="199">
        <f>BG28*$C$6</f>
        <v>17291.666666666668</v>
      </c>
      <c r="BH29" s="199">
        <f>BH28*$C$6</f>
        <v>32352.083333333332</v>
      </c>
    </row>
    <row r="30" spans="2:60" s="32" customFormat="1">
      <c r="B30" s="580"/>
      <c r="C30" s="580"/>
      <c r="D30" s="21" t="s">
        <v>112</v>
      </c>
      <c r="E30" s="200"/>
      <c r="F30" s="21"/>
      <c r="G30" s="21"/>
      <c r="H30" s="199">
        <f>H28*$C$5</f>
        <v>0</v>
      </c>
      <c r="I30" s="199">
        <f t="shared" ref="I30:AQ30" si="26">I28*$C$5</f>
        <v>0</v>
      </c>
      <c r="J30" s="199">
        <f t="shared" si="26"/>
        <v>0</v>
      </c>
      <c r="K30" s="199">
        <f t="shared" si="26"/>
        <v>0</v>
      </c>
      <c r="L30" s="199">
        <f t="shared" si="26"/>
        <v>0</v>
      </c>
      <c r="M30" s="199">
        <f t="shared" si="26"/>
        <v>0</v>
      </c>
      <c r="N30" s="199">
        <f t="shared" si="26"/>
        <v>0</v>
      </c>
      <c r="O30" s="199">
        <f t="shared" si="26"/>
        <v>0</v>
      </c>
      <c r="P30" s="199">
        <f t="shared" si="26"/>
        <v>0</v>
      </c>
      <c r="Q30" s="199">
        <f t="shared" si="26"/>
        <v>0</v>
      </c>
      <c r="R30" s="199">
        <f t="shared" si="26"/>
        <v>0</v>
      </c>
      <c r="S30" s="199">
        <f t="shared" si="26"/>
        <v>0</v>
      </c>
      <c r="T30" s="199">
        <f t="shared" si="26"/>
        <v>864.99999999999989</v>
      </c>
      <c r="U30" s="199">
        <f t="shared" si="26"/>
        <v>864.99999999999989</v>
      </c>
      <c r="V30" s="199">
        <f t="shared" si="26"/>
        <v>864.99999999999989</v>
      </c>
      <c r="W30" s="199">
        <f t="shared" si="26"/>
        <v>864.99999999999989</v>
      </c>
      <c r="X30" s="199">
        <f t="shared" si="26"/>
        <v>864.99999999999989</v>
      </c>
      <c r="Y30" s="199">
        <f t="shared" si="26"/>
        <v>1333.5416666666667</v>
      </c>
      <c r="Z30" s="199">
        <f t="shared" si="26"/>
        <v>1333.5416666666667</v>
      </c>
      <c r="AA30" s="199">
        <f t="shared" si="26"/>
        <v>1333.5416666666667</v>
      </c>
      <c r="AB30" s="199">
        <f t="shared" si="26"/>
        <v>1333.5416666666667</v>
      </c>
      <c r="AC30" s="199">
        <f t="shared" si="26"/>
        <v>1333.5416666666667</v>
      </c>
      <c r="AD30" s="199">
        <f t="shared" si="26"/>
        <v>1982.2916666666665</v>
      </c>
      <c r="AE30" s="199">
        <f t="shared" si="26"/>
        <v>1982.2916666666665</v>
      </c>
      <c r="AF30" s="199">
        <f t="shared" si="26"/>
        <v>2008.2416666666666</v>
      </c>
      <c r="AG30" s="199">
        <f t="shared" si="26"/>
        <v>2008.2416666666666</v>
      </c>
      <c r="AH30" s="199">
        <f t="shared" si="26"/>
        <v>2008.2416666666666</v>
      </c>
      <c r="AI30" s="199">
        <f t="shared" si="26"/>
        <v>2008.2416666666666</v>
      </c>
      <c r="AJ30" s="199">
        <f t="shared" si="26"/>
        <v>2476.7833333333333</v>
      </c>
      <c r="AK30" s="199">
        <f t="shared" si="26"/>
        <v>2490.8395833333334</v>
      </c>
      <c r="AL30" s="199">
        <f t="shared" si="26"/>
        <v>2490.8395833333334</v>
      </c>
      <c r="AM30" s="199">
        <f t="shared" si="26"/>
        <v>2490.8395833333334</v>
      </c>
      <c r="AN30" s="199">
        <f t="shared" si="26"/>
        <v>2490.8395833333334</v>
      </c>
      <c r="AO30" s="199">
        <f t="shared" si="26"/>
        <v>2490.8395833333334</v>
      </c>
      <c r="AP30" s="199">
        <f t="shared" si="26"/>
        <v>2510.3020833333335</v>
      </c>
      <c r="AQ30" s="199">
        <f t="shared" si="26"/>
        <v>2510.3020833333335</v>
      </c>
      <c r="AS30" s="199">
        <f t="shared" ref="AS30:AY30" si="27">AS28*$C$5</f>
        <v>0</v>
      </c>
      <c r="AT30" s="199">
        <f t="shared" si="27"/>
        <v>0</v>
      </c>
      <c r="AU30" s="199">
        <f t="shared" si="27"/>
        <v>0</v>
      </c>
      <c r="AV30" s="199">
        <f t="shared" si="27"/>
        <v>0</v>
      </c>
      <c r="AW30" s="199">
        <f t="shared" si="27"/>
        <v>2595</v>
      </c>
      <c r="AX30" s="199">
        <f t="shared" si="27"/>
        <v>3063.5416666666661</v>
      </c>
      <c r="AY30" s="199">
        <f t="shared" si="27"/>
        <v>4000.6249999999995</v>
      </c>
      <c r="AZ30" s="199">
        <f>AZ28*$C$5</f>
        <v>5298.125</v>
      </c>
      <c r="BA30" s="199">
        <f t="shared" ref="BA30:BC30" si="28">BA28*$C$5</f>
        <v>6024.7249999999995</v>
      </c>
      <c r="BB30" s="199">
        <f t="shared" si="28"/>
        <v>6975.8645833333321</v>
      </c>
      <c r="BC30" s="199">
        <f t="shared" si="28"/>
        <v>7472.5187499999993</v>
      </c>
      <c r="BD30" s="199">
        <f>BD28*$C$5</f>
        <v>7511.4437499999995</v>
      </c>
      <c r="BF30" s="199">
        <f>BF28*$C$5</f>
        <v>0</v>
      </c>
      <c r="BG30" s="199">
        <f>BG28*$C$5</f>
        <v>14957.291666666668</v>
      </c>
      <c r="BH30" s="199">
        <f>BH28*$C$5</f>
        <v>27984.552083333328</v>
      </c>
    </row>
    <row r="31" spans="2:60" s="32" customFormat="1">
      <c r="B31" s="580"/>
      <c r="C31" s="580"/>
      <c r="D31" s="201" t="s">
        <v>123</v>
      </c>
      <c r="E31" s="202"/>
      <c r="F31" s="201"/>
      <c r="G31" s="201"/>
      <c r="H31" s="203">
        <f>SUM(H28:H30)</f>
        <v>0</v>
      </c>
      <c r="I31" s="203">
        <f t="shared" ref="I31:AQ31" si="29">SUM(I28:I30)</f>
        <v>0</v>
      </c>
      <c r="J31" s="203">
        <f t="shared" si="29"/>
        <v>0</v>
      </c>
      <c r="K31" s="203">
        <f t="shared" si="29"/>
        <v>0</v>
      </c>
      <c r="L31" s="203">
        <f t="shared" si="29"/>
        <v>0</v>
      </c>
      <c r="M31" s="203">
        <f t="shared" si="29"/>
        <v>0</v>
      </c>
      <c r="N31" s="203">
        <f t="shared" si="29"/>
        <v>0</v>
      </c>
      <c r="O31" s="203">
        <f t="shared" si="29"/>
        <v>0</v>
      </c>
      <c r="P31" s="203">
        <f t="shared" si="29"/>
        <v>0</v>
      </c>
      <c r="Q31" s="203">
        <f t="shared" si="29"/>
        <v>0</v>
      </c>
      <c r="R31" s="203">
        <f t="shared" si="29"/>
        <v>0</v>
      </c>
      <c r="S31" s="203">
        <f t="shared" si="29"/>
        <v>0</v>
      </c>
      <c r="T31" s="203">
        <f t="shared" si="29"/>
        <v>11865</v>
      </c>
      <c r="U31" s="203">
        <f t="shared" si="29"/>
        <v>11865</v>
      </c>
      <c r="V31" s="203">
        <f t="shared" si="29"/>
        <v>11865</v>
      </c>
      <c r="W31" s="203">
        <f t="shared" si="29"/>
        <v>11865</v>
      </c>
      <c r="X31" s="203">
        <f t="shared" si="29"/>
        <v>11865</v>
      </c>
      <c r="Y31" s="203">
        <f t="shared" si="29"/>
        <v>18291.875000000004</v>
      </c>
      <c r="Z31" s="203">
        <f t="shared" si="29"/>
        <v>18291.875000000004</v>
      </c>
      <c r="AA31" s="203">
        <f t="shared" si="29"/>
        <v>18291.875000000004</v>
      </c>
      <c r="AB31" s="203">
        <f t="shared" si="29"/>
        <v>18291.875000000004</v>
      </c>
      <c r="AC31" s="203">
        <f t="shared" si="29"/>
        <v>18291.875000000004</v>
      </c>
      <c r="AD31" s="203">
        <f t="shared" si="29"/>
        <v>27190.625000000004</v>
      </c>
      <c r="AE31" s="203">
        <f t="shared" si="29"/>
        <v>27190.625000000004</v>
      </c>
      <c r="AF31" s="203">
        <f t="shared" si="29"/>
        <v>27546.575000000001</v>
      </c>
      <c r="AG31" s="203">
        <f t="shared" si="29"/>
        <v>27546.575000000001</v>
      </c>
      <c r="AH31" s="203">
        <f t="shared" si="29"/>
        <v>27546.575000000001</v>
      </c>
      <c r="AI31" s="203">
        <f t="shared" si="29"/>
        <v>27546.575000000001</v>
      </c>
      <c r="AJ31" s="203">
        <f t="shared" si="29"/>
        <v>33973.450000000004</v>
      </c>
      <c r="AK31" s="203">
        <f t="shared" si="29"/>
        <v>34166.256250000006</v>
      </c>
      <c r="AL31" s="203">
        <f t="shared" si="29"/>
        <v>34166.256250000006</v>
      </c>
      <c r="AM31" s="203">
        <f t="shared" si="29"/>
        <v>34166.256250000006</v>
      </c>
      <c r="AN31" s="203">
        <f t="shared" si="29"/>
        <v>34166.256250000006</v>
      </c>
      <c r="AO31" s="203">
        <f t="shared" si="29"/>
        <v>34166.256250000006</v>
      </c>
      <c r="AP31" s="203">
        <f t="shared" si="29"/>
        <v>34433.218750000007</v>
      </c>
      <c r="AQ31" s="203">
        <f t="shared" si="29"/>
        <v>34433.218750000007</v>
      </c>
      <c r="AR31" s="204"/>
      <c r="AS31" s="203">
        <f t="shared" ref="AS31:AY31" si="30">SUM(AS28:AS30)</f>
        <v>0</v>
      </c>
      <c r="AT31" s="203">
        <f t="shared" si="30"/>
        <v>0</v>
      </c>
      <c r="AU31" s="203">
        <f t="shared" si="30"/>
        <v>0</v>
      </c>
      <c r="AV31" s="203">
        <f t="shared" si="30"/>
        <v>0</v>
      </c>
      <c r="AW31" s="203">
        <f t="shared" si="30"/>
        <v>35595</v>
      </c>
      <c r="AX31" s="203">
        <f t="shared" si="30"/>
        <v>42021.874999999993</v>
      </c>
      <c r="AY31" s="203">
        <f t="shared" si="30"/>
        <v>54875.625</v>
      </c>
      <c r="AZ31" s="203">
        <f>SUM(AZ28:AZ30)</f>
        <v>72673.125</v>
      </c>
      <c r="BA31" s="203">
        <f>SUM(BA28:BA30)</f>
        <v>82639.725000000006</v>
      </c>
      <c r="BB31" s="203">
        <f t="shared" ref="BB31:BC31" si="31">SUM(BB28:BB30)</f>
        <v>95686.281249999985</v>
      </c>
      <c r="BC31" s="203">
        <f t="shared" si="31"/>
        <v>102498.76875</v>
      </c>
      <c r="BD31" s="203">
        <f>SUM(BD28:BD30)</f>
        <v>103032.69375000001</v>
      </c>
      <c r="BE31" s="204"/>
      <c r="BF31" s="203">
        <f>SUM(BF28:BF30)</f>
        <v>0</v>
      </c>
      <c r="BG31" s="203">
        <f>SUM(BG28:BG30)</f>
        <v>205165.625</v>
      </c>
      <c r="BH31" s="203">
        <f>SUM(BH28:BH30)</f>
        <v>383857.46874999994</v>
      </c>
    </row>
    <row r="32" spans="2:60">
      <c r="B32" s="581"/>
      <c r="C32" s="581"/>
      <c r="D32" s="201" t="s">
        <v>124</v>
      </c>
      <c r="E32" s="202"/>
      <c r="F32" s="201"/>
      <c r="G32" s="201"/>
      <c r="H32" s="203">
        <f>IFERROR(H31/H27,0)</f>
        <v>0</v>
      </c>
      <c r="I32" s="203">
        <f t="shared" ref="I32:AQ32" si="32">IFERROR(I31/I27,0)</f>
        <v>0</v>
      </c>
      <c r="J32" s="203">
        <f t="shared" si="32"/>
        <v>0</v>
      </c>
      <c r="K32" s="203">
        <f t="shared" si="32"/>
        <v>0</v>
      </c>
      <c r="L32" s="203">
        <f t="shared" si="32"/>
        <v>0</v>
      </c>
      <c r="M32" s="203">
        <f t="shared" si="32"/>
        <v>0</v>
      </c>
      <c r="N32" s="203">
        <f t="shared" si="32"/>
        <v>0</v>
      </c>
      <c r="O32" s="203">
        <f t="shared" si="32"/>
        <v>0</v>
      </c>
      <c r="P32" s="203">
        <f t="shared" si="32"/>
        <v>0</v>
      </c>
      <c r="Q32" s="203">
        <f t="shared" si="32"/>
        <v>0</v>
      </c>
      <c r="R32" s="203">
        <f t="shared" si="32"/>
        <v>0</v>
      </c>
      <c r="S32" s="203">
        <f t="shared" si="32"/>
        <v>0</v>
      </c>
      <c r="T32" s="203">
        <f t="shared" si="32"/>
        <v>11865</v>
      </c>
      <c r="U32" s="203">
        <f t="shared" si="32"/>
        <v>11865</v>
      </c>
      <c r="V32" s="203">
        <f t="shared" si="32"/>
        <v>11865</v>
      </c>
      <c r="W32" s="203">
        <f t="shared" si="32"/>
        <v>11865</v>
      </c>
      <c r="X32" s="203">
        <f t="shared" si="32"/>
        <v>11865</v>
      </c>
      <c r="Y32" s="203">
        <f t="shared" si="32"/>
        <v>9145.9375000000018</v>
      </c>
      <c r="Z32" s="203">
        <f t="shared" si="32"/>
        <v>9145.9375000000018</v>
      </c>
      <c r="AA32" s="203">
        <f t="shared" si="32"/>
        <v>9145.9375000000018</v>
      </c>
      <c r="AB32" s="203">
        <f t="shared" si="32"/>
        <v>9145.9375000000018</v>
      </c>
      <c r="AC32" s="203">
        <f t="shared" si="32"/>
        <v>9145.9375000000018</v>
      </c>
      <c r="AD32" s="203">
        <f t="shared" si="32"/>
        <v>9063.5416666666679</v>
      </c>
      <c r="AE32" s="203">
        <f t="shared" si="32"/>
        <v>9063.5416666666679</v>
      </c>
      <c r="AF32" s="203">
        <f t="shared" si="32"/>
        <v>9182.1916666666675</v>
      </c>
      <c r="AG32" s="203">
        <f t="shared" si="32"/>
        <v>9182.1916666666675</v>
      </c>
      <c r="AH32" s="203">
        <f t="shared" si="32"/>
        <v>9182.1916666666675</v>
      </c>
      <c r="AI32" s="203">
        <f t="shared" si="32"/>
        <v>9182.1916666666675</v>
      </c>
      <c r="AJ32" s="203">
        <f t="shared" si="32"/>
        <v>8493.3625000000011</v>
      </c>
      <c r="AK32" s="203">
        <f t="shared" si="32"/>
        <v>8541.5640625000015</v>
      </c>
      <c r="AL32" s="203">
        <f t="shared" si="32"/>
        <v>8541.5640625000015</v>
      </c>
      <c r="AM32" s="203">
        <f t="shared" si="32"/>
        <v>8541.5640625000015</v>
      </c>
      <c r="AN32" s="203">
        <f t="shared" si="32"/>
        <v>8541.5640625000015</v>
      </c>
      <c r="AO32" s="203">
        <f t="shared" si="32"/>
        <v>8541.5640625000015</v>
      </c>
      <c r="AP32" s="203">
        <f t="shared" si="32"/>
        <v>8608.3046875000018</v>
      </c>
      <c r="AQ32" s="203">
        <f t="shared" si="32"/>
        <v>8608.3046875000018</v>
      </c>
      <c r="AR32" s="546"/>
      <c r="AS32" s="203">
        <f t="shared" ref="AS32" si="33">IFERROR(AS31/AS27,0)</f>
        <v>0</v>
      </c>
      <c r="AT32" s="203">
        <f t="shared" ref="AT32" si="34">IFERROR(AT31/AT27,0)</f>
        <v>0</v>
      </c>
      <c r="AU32" s="203">
        <f t="shared" ref="AU32" si="35">IFERROR(AU31/AU27,0)</f>
        <v>0</v>
      </c>
      <c r="AV32" s="203">
        <f t="shared" ref="AV32" si="36">IFERROR(AV31/AV27,0)</f>
        <v>0</v>
      </c>
      <c r="AW32" s="203">
        <f t="shared" ref="AW32" si="37">IFERROR(AW31/AW27,0)</f>
        <v>35595</v>
      </c>
      <c r="AX32" s="203">
        <f t="shared" ref="AX32" si="38">IFERROR(AX31/AX27,0)</f>
        <v>21010.937499999996</v>
      </c>
      <c r="AY32" s="203">
        <f t="shared" ref="AY32" si="39">IFERROR(AY31/AY27,0)</f>
        <v>27437.8125</v>
      </c>
      <c r="AZ32" s="203">
        <f t="shared" ref="AZ32" si="40">IFERROR(AZ31/AZ27,0)</f>
        <v>24224.375</v>
      </c>
      <c r="BA32" s="203">
        <f t="shared" ref="BA32" si="41">IFERROR(BA31/BA27,0)</f>
        <v>27546.575000000001</v>
      </c>
      <c r="BB32" s="203">
        <f t="shared" ref="BB32" si="42">IFERROR(BB31/BB27,0)</f>
        <v>23921.570312499996</v>
      </c>
      <c r="BC32" s="203">
        <f t="shared" ref="BC32" si="43">IFERROR(BC31/BC27,0)</f>
        <v>25624.692187500001</v>
      </c>
      <c r="BD32" s="203">
        <f t="shared" ref="BD32" si="44">IFERROR(BD31/BD27,0)</f>
        <v>25758.173437500001</v>
      </c>
      <c r="BE32" s="546"/>
      <c r="BF32" s="203">
        <f t="shared" ref="BF32" si="45">IFERROR(BF31/BF27,0)</f>
        <v>0</v>
      </c>
      <c r="BG32" s="203">
        <f t="shared" ref="BG32" si="46">IFERROR(BG31/BG27,0)</f>
        <v>68388.541666666672</v>
      </c>
      <c r="BH32" s="203">
        <f t="shared" ref="BH32" si="47">IFERROR(BH31/BH27,0)</f>
        <v>95964.367187499985</v>
      </c>
    </row>
    <row r="33" spans="1:60">
      <c r="BA33" s="140"/>
      <c r="BB33" s="140"/>
      <c r="BC33" s="140"/>
      <c r="BD33" s="140"/>
      <c r="BF33" s="130"/>
      <c r="BG33" s="130"/>
      <c r="BH33" s="130"/>
    </row>
    <row r="34" spans="1:60" ht="13.5" thickBot="1">
      <c r="BA34" s="140"/>
      <c r="BB34" s="140"/>
      <c r="BC34" s="140"/>
      <c r="BD34" s="140"/>
      <c r="BF34" s="130"/>
      <c r="BG34" s="130"/>
      <c r="BH34" s="130"/>
    </row>
    <row r="35" spans="1:60" ht="13.5" thickBot="1">
      <c r="A35" s="1" t="s">
        <v>0</v>
      </c>
      <c r="B35" s="183" t="s">
        <v>125</v>
      </c>
      <c r="C35" s="82"/>
      <c r="D35" s="86"/>
      <c r="E35" s="205"/>
      <c r="F35" s="206"/>
      <c r="G35" s="206"/>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S35" s="85"/>
      <c r="AT35" s="85"/>
      <c r="AU35" s="85"/>
      <c r="AV35" s="85"/>
      <c r="AW35" s="85"/>
      <c r="AX35" s="85"/>
      <c r="AY35" s="85"/>
      <c r="AZ35" s="85"/>
      <c r="BA35" s="140"/>
      <c r="BB35" s="140"/>
      <c r="BC35" s="140"/>
      <c r="BD35" s="140"/>
      <c r="BF35" s="130"/>
      <c r="BG35" s="130"/>
      <c r="BH35" s="130"/>
    </row>
    <row r="36" spans="1:60">
      <c r="B36" s="135"/>
      <c r="C36" s="135"/>
      <c r="D36" s="86"/>
      <c r="E36" s="205"/>
      <c r="F36" s="206"/>
      <c r="G36" s="206"/>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S36" s="85"/>
      <c r="AT36" s="85"/>
      <c r="AU36" s="85"/>
      <c r="AV36" s="85"/>
      <c r="AW36" s="85"/>
      <c r="AX36" s="85"/>
      <c r="AY36" s="85"/>
      <c r="AZ36" s="85"/>
      <c r="BA36" s="140"/>
      <c r="BB36" s="140"/>
      <c r="BC36" s="140"/>
      <c r="BD36" s="140"/>
      <c r="BF36" s="130"/>
      <c r="BG36" s="130"/>
      <c r="BH36" s="130"/>
    </row>
    <row r="37" spans="1:60">
      <c r="C37" s="139"/>
      <c r="D37" s="184" t="s">
        <v>126</v>
      </c>
      <c r="E37" s="185">
        <v>120000</v>
      </c>
      <c r="F37" s="186">
        <v>43891</v>
      </c>
      <c r="G37" s="189"/>
      <c r="H37" s="140">
        <f t="shared" ref="H37:W50" si="48">IF(AND(H$8&gt;=$F37,OR($G37+30&gt;H$8,$G37=0)),IF(H$8-$F37&gt;365,($E37*(1+$C$4))/12,$E37/12),0)</f>
        <v>0</v>
      </c>
      <c r="I37" s="140">
        <f t="shared" si="48"/>
        <v>0</v>
      </c>
      <c r="J37" s="140">
        <f t="shared" si="48"/>
        <v>10000</v>
      </c>
      <c r="K37" s="140">
        <f t="shared" si="48"/>
        <v>10000</v>
      </c>
      <c r="L37" s="140">
        <f t="shared" si="48"/>
        <v>10000</v>
      </c>
      <c r="M37" s="140">
        <f t="shared" si="48"/>
        <v>10000</v>
      </c>
      <c r="N37" s="140">
        <f t="shared" si="48"/>
        <v>10000</v>
      </c>
      <c r="O37" s="140">
        <f t="shared" si="48"/>
        <v>10000</v>
      </c>
      <c r="P37" s="140">
        <f t="shared" si="48"/>
        <v>10000</v>
      </c>
      <c r="Q37" s="140">
        <f t="shared" si="48"/>
        <v>10000</v>
      </c>
      <c r="R37" s="140">
        <f t="shared" si="48"/>
        <v>10000</v>
      </c>
      <c r="S37" s="140">
        <f t="shared" si="48"/>
        <v>10000</v>
      </c>
      <c r="T37" s="140">
        <f t="shared" si="48"/>
        <v>10000</v>
      </c>
      <c r="U37" s="140">
        <f t="shared" si="48"/>
        <v>10000</v>
      </c>
      <c r="V37" s="140">
        <f t="shared" si="48"/>
        <v>10300</v>
      </c>
      <c r="W37" s="140">
        <f t="shared" si="48"/>
        <v>10300</v>
      </c>
      <c r="X37" s="140">
        <f t="shared" ref="X37:AM50" si="49">IF(AND(X$8&gt;=$F37,OR($G37+30&gt;X$8,$G37=0)),IF(X$8-$F37&gt;365,($E37*(1+$C$4))/12,$E37/12),0)</f>
        <v>10300</v>
      </c>
      <c r="Y37" s="140">
        <f t="shared" si="49"/>
        <v>10300</v>
      </c>
      <c r="Z37" s="140">
        <f t="shared" si="49"/>
        <v>10300</v>
      </c>
      <c r="AA37" s="140">
        <f t="shared" si="49"/>
        <v>10300</v>
      </c>
      <c r="AB37" s="140">
        <f t="shared" si="49"/>
        <v>10300</v>
      </c>
      <c r="AC37" s="140">
        <f t="shared" si="49"/>
        <v>10300</v>
      </c>
      <c r="AD37" s="140">
        <f t="shared" si="49"/>
        <v>10300</v>
      </c>
      <c r="AE37" s="140">
        <f t="shared" si="49"/>
        <v>10300</v>
      </c>
      <c r="AF37" s="140">
        <f t="shared" si="49"/>
        <v>10300</v>
      </c>
      <c r="AG37" s="140">
        <f t="shared" si="49"/>
        <v>10300</v>
      </c>
      <c r="AH37" s="140">
        <f t="shared" si="49"/>
        <v>10300</v>
      </c>
      <c r="AI37" s="140">
        <f t="shared" si="49"/>
        <v>10300</v>
      </c>
      <c r="AJ37" s="140">
        <f t="shared" si="49"/>
        <v>10300</v>
      </c>
      <c r="AK37" s="140">
        <f t="shared" si="49"/>
        <v>10300</v>
      </c>
      <c r="AL37" s="140">
        <f t="shared" si="49"/>
        <v>10300</v>
      </c>
      <c r="AM37" s="140">
        <f t="shared" si="49"/>
        <v>10300</v>
      </c>
      <c r="AN37" s="140">
        <f t="shared" ref="AN37:AQ50" si="50">IF(AND(AN$8&gt;=$F37,OR($G37+30&gt;AN$8,$G37=0)),IF(AN$8-$F37&gt;365,($E37*(1+$C$4))/12,$E37/12),0)</f>
        <v>10300</v>
      </c>
      <c r="AO37" s="140">
        <f t="shared" si="50"/>
        <v>10300</v>
      </c>
      <c r="AP37" s="140">
        <f t="shared" si="50"/>
        <v>10300</v>
      </c>
      <c r="AQ37" s="140">
        <f t="shared" si="50"/>
        <v>10300</v>
      </c>
      <c r="AS37" s="140">
        <f t="shared" ref="AS37:AS50" si="51">SUM(H37:J37)</f>
        <v>10000</v>
      </c>
      <c r="AT37" s="140">
        <f t="shared" ref="AT37:AT50" si="52">SUM(K37:M37)</f>
        <v>30000</v>
      </c>
      <c r="AU37" s="140">
        <f t="shared" ref="AU37:AU50" si="53">SUM(N37:P37)</f>
        <v>30000</v>
      </c>
      <c r="AV37" s="140">
        <f t="shared" ref="AV37:AV50" si="54">SUM(Q37:S37)</f>
        <v>30000</v>
      </c>
      <c r="AW37" s="140">
        <f t="shared" ref="AW37:AW50" si="55">SUM(T37:V37)</f>
        <v>30300</v>
      </c>
      <c r="AX37" s="140">
        <f t="shared" ref="AX37:AX50" si="56">SUM(W37:Y37)</f>
        <v>30900</v>
      </c>
      <c r="AY37" s="140">
        <f t="shared" ref="AY37:AY50" si="57">SUM(Z37:AB37)</f>
        <v>30900</v>
      </c>
      <c r="AZ37" s="140">
        <f t="shared" ref="AZ37:AZ50" si="58">SUM(AC37:AE37)</f>
        <v>30900</v>
      </c>
      <c r="BA37" s="140">
        <f t="shared" si="11"/>
        <v>30900</v>
      </c>
      <c r="BB37" s="140">
        <f t="shared" si="12"/>
        <v>30900</v>
      </c>
      <c r="BC37" s="140">
        <f t="shared" si="13"/>
        <v>30900</v>
      </c>
      <c r="BD37" s="140">
        <f t="shared" si="14"/>
        <v>30900</v>
      </c>
      <c r="BF37" s="188">
        <f>SUM(AS37:AV37)</f>
        <v>100000</v>
      </c>
      <c r="BG37" s="188">
        <f>SUM(AW37:AZ37)</f>
        <v>123000</v>
      </c>
      <c r="BH37" s="188">
        <f t="shared" ref="BH37:BH50" si="59">SUM(BA37:BD37)</f>
        <v>123600</v>
      </c>
    </row>
    <row r="38" spans="1:60">
      <c r="B38" s="143"/>
      <c r="C38" s="139"/>
      <c r="D38" s="184" t="s">
        <v>127</v>
      </c>
      <c r="E38" s="185">
        <v>120000</v>
      </c>
      <c r="F38" s="186">
        <v>44013</v>
      </c>
      <c r="G38" s="189"/>
      <c r="H38" s="140">
        <f t="shared" si="48"/>
        <v>0</v>
      </c>
      <c r="I38" s="140">
        <f t="shared" si="48"/>
        <v>0</v>
      </c>
      <c r="J38" s="140">
        <f t="shared" si="48"/>
        <v>0</v>
      </c>
      <c r="K38" s="140">
        <f t="shared" si="48"/>
        <v>0</v>
      </c>
      <c r="L38" s="140">
        <f t="shared" si="48"/>
        <v>0</v>
      </c>
      <c r="M38" s="140">
        <f t="shared" si="48"/>
        <v>0</v>
      </c>
      <c r="N38" s="140">
        <f t="shared" si="48"/>
        <v>10000</v>
      </c>
      <c r="O38" s="140">
        <f t="shared" si="48"/>
        <v>10000</v>
      </c>
      <c r="P38" s="140">
        <f t="shared" si="48"/>
        <v>10000</v>
      </c>
      <c r="Q38" s="140">
        <f t="shared" si="48"/>
        <v>10000</v>
      </c>
      <c r="R38" s="140">
        <f t="shared" si="48"/>
        <v>10000</v>
      </c>
      <c r="S38" s="140">
        <f t="shared" si="48"/>
        <v>10000</v>
      </c>
      <c r="T38" s="140">
        <f t="shared" si="48"/>
        <v>10000</v>
      </c>
      <c r="U38" s="140">
        <f t="shared" si="48"/>
        <v>10000</v>
      </c>
      <c r="V38" s="140">
        <f t="shared" si="48"/>
        <v>10000</v>
      </c>
      <c r="W38" s="140">
        <f t="shared" si="48"/>
        <v>10000</v>
      </c>
      <c r="X38" s="140">
        <f t="shared" si="49"/>
        <v>10000</v>
      </c>
      <c r="Y38" s="140">
        <f t="shared" si="49"/>
        <v>10000</v>
      </c>
      <c r="Z38" s="140">
        <f t="shared" si="49"/>
        <v>10300</v>
      </c>
      <c r="AA38" s="140">
        <f t="shared" si="49"/>
        <v>10300</v>
      </c>
      <c r="AB38" s="140">
        <f t="shared" si="49"/>
        <v>10300</v>
      </c>
      <c r="AC38" s="140">
        <f t="shared" si="49"/>
        <v>10300</v>
      </c>
      <c r="AD38" s="140">
        <f t="shared" si="49"/>
        <v>10300</v>
      </c>
      <c r="AE38" s="140">
        <f t="shared" si="49"/>
        <v>10300</v>
      </c>
      <c r="AF38" s="140">
        <f t="shared" si="49"/>
        <v>10300</v>
      </c>
      <c r="AG38" s="140">
        <f t="shared" si="49"/>
        <v>10300</v>
      </c>
      <c r="AH38" s="140">
        <f t="shared" si="49"/>
        <v>10300</v>
      </c>
      <c r="AI38" s="140">
        <f t="shared" si="49"/>
        <v>10300</v>
      </c>
      <c r="AJ38" s="140">
        <f t="shared" si="49"/>
        <v>10300</v>
      </c>
      <c r="AK38" s="140">
        <f t="shared" si="49"/>
        <v>10300</v>
      </c>
      <c r="AL38" s="140">
        <f t="shared" si="49"/>
        <v>10300</v>
      </c>
      <c r="AM38" s="140">
        <f t="shared" si="49"/>
        <v>10300</v>
      </c>
      <c r="AN38" s="140">
        <f t="shared" si="50"/>
        <v>10300</v>
      </c>
      <c r="AO38" s="140">
        <f t="shared" si="50"/>
        <v>10300</v>
      </c>
      <c r="AP38" s="140">
        <f t="shared" si="50"/>
        <v>10300</v>
      </c>
      <c r="AQ38" s="140">
        <f t="shared" si="50"/>
        <v>10300</v>
      </c>
      <c r="AS38" s="140">
        <f t="shared" si="51"/>
        <v>0</v>
      </c>
      <c r="AT38" s="140">
        <f t="shared" si="52"/>
        <v>0</v>
      </c>
      <c r="AU38" s="140">
        <f t="shared" si="53"/>
        <v>30000</v>
      </c>
      <c r="AV38" s="140">
        <f t="shared" si="54"/>
        <v>30000</v>
      </c>
      <c r="AW38" s="140">
        <f t="shared" si="55"/>
        <v>30000</v>
      </c>
      <c r="AX38" s="140">
        <f t="shared" si="56"/>
        <v>30000</v>
      </c>
      <c r="AY38" s="140">
        <f t="shared" si="57"/>
        <v>30900</v>
      </c>
      <c r="AZ38" s="140">
        <f t="shared" si="58"/>
        <v>30900</v>
      </c>
      <c r="BA38" s="140">
        <f t="shared" si="11"/>
        <v>30900</v>
      </c>
      <c r="BB38" s="140">
        <f t="shared" si="12"/>
        <v>30900</v>
      </c>
      <c r="BC38" s="140">
        <f t="shared" si="13"/>
        <v>30900</v>
      </c>
      <c r="BD38" s="140">
        <f t="shared" si="14"/>
        <v>30900</v>
      </c>
      <c r="BF38" s="188">
        <f t="shared" ref="BF38:BF50" si="60">SUM(AS38:AV38)</f>
        <v>60000</v>
      </c>
      <c r="BG38" s="188">
        <f>SUM(AW38:AZ38)</f>
        <v>121800</v>
      </c>
      <c r="BH38" s="188">
        <f t="shared" si="59"/>
        <v>123600</v>
      </c>
    </row>
    <row r="39" spans="1:60">
      <c r="B39" s="143"/>
      <c r="C39" s="139"/>
      <c r="D39" s="184" t="s">
        <v>202</v>
      </c>
      <c r="E39" s="185">
        <v>75000</v>
      </c>
      <c r="F39" s="186">
        <v>44228</v>
      </c>
      <c r="G39" s="189"/>
      <c r="H39" s="140">
        <f t="shared" si="48"/>
        <v>0</v>
      </c>
      <c r="I39" s="140">
        <f t="shared" si="48"/>
        <v>0</v>
      </c>
      <c r="J39" s="140">
        <f t="shared" si="48"/>
        <v>0</v>
      </c>
      <c r="K39" s="140">
        <f t="shared" si="48"/>
        <v>0</v>
      </c>
      <c r="L39" s="140">
        <f t="shared" si="48"/>
        <v>0</v>
      </c>
      <c r="M39" s="140">
        <f t="shared" si="48"/>
        <v>0</v>
      </c>
      <c r="N39" s="140">
        <f t="shared" si="48"/>
        <v>0</v>
      </c>
      <c r="O39" s="140">
        <f t="shared" si="48"/>
        <v>0</v>
      </c>
      <c r="P39" s="140">
        <f t="shared" si="48"/>
        <v>0</v>
      </c>
      <c r="Q39" s="140">
        <f t="shared" si="48"/>
        <v>0</v>
      </c>
      <c r="R39" s="140">
        <f t="shared" si="48"/>
        <v>0</v>
      </c>
      <c r="S39" s="140">
        <f t="shared" si="48"/>
        <v>0</v>
      </c>
      <c r="T39" s="140">
        <f t="shared" si="48"/>
        <v>0</v>
      </c>
      <c r="U39" s="140">
        <f t="shared" si="48"/>
        <v>6250</v>
      </c>
      <c r="V39" s="140">
        <f t="shared" si="48"/>
        <v>6250</v>
      </c>
      <c r="W39" s="140">
        <f t="shared" si="48"/>
        <v>6250</v>
      </c>
      <c r="X39" s="140">
        <f t="shared" si="49"/>
        <v>6250</v>
      </c>
      <c r="Y39" s="140">
        <f t="shared" si="49"/>
        <v>6250</v>
      </c>
      <c r="Z39" s="140">
        <f t="shared" si="49"/>
        <v>6250</v>
      </c>
      <c r="AA39" s="140">
        <f t="shared" si="49"/>
        <v>6250</v>
      </c>
      <c r="AB39" s="140">
        <f t="shared" si="49"/>
        <v>6250</v>
      </c>
      <c r="AC39" s="140">
        <f t="shared" si="49"/>
        <v>6250</v>
      </c>
      <c r="AD39" s="140">
        <f t="shared" si="49"/>
        <v>6250</v>
      </c>
      <c r="AE39" s="140">
        <f t="shared" si="49"/>
        <v>6250</v>
      </c>
      <c r="AF39" s="140">
        <f t="shared" si="49"/>
        <v>6250</v>
      </c>
      <c r="AG39" s="140">
        <f t="shared" si="49"/>
        <v>6437.5</v>
      </c>
      <c r="AH39" s="140">
        <f t="shared" si="49"/>
        <v>6437.5</v>
      </c>
      <c r="AI39" s="140">
        <f t="shared" si="49"/>
        <v>6437.5</v>
      </c>
      <c r="AJ39" s="140">
        <f t="shared" si="49"/>
        <v>6437.5</v>
      </c>
      <c r="AK39" s="140">
        <f t="shared" si="49"/>
        <v>6437.5</v>
      </c>
      <c r="AL39" s="140">
        <f t="shared" si="49"/>
        <v>6437.5</v>
      </c>
      <c r="AM39" s="140">
        <f t="shared" si="49"/>
        <v>6437.5</v>
      </c>
      <c r="AN39" s="140">
        <f t="shared" si="50"/>
        <v>6437.5</v>
      </c>
      <c r="AO39" s="140">
        <f t="shared" si="50"/>
        <v>6437.5</v>
      </c>
      <c r="AP39" s="140">
        <f t="shared" si="50"/>
        <v>6437.5</v>
      </c>
      <c r="AQ39" s="140">
        <f t="shared" si="50"/>
        <v>6437.5</v>
      </c>
      <c r="AS39" s="140">
        <f t="shared" si="51"/>
        <v>0</v>
      </c>
      <c r="AT39" s="140">
        <f t="shared" si="52"/>
        <v>0</v>
      </c>
      <c r="AU39" s="140">
        <f t="shared" si="53"/>
        <v>0</v>
      </c>
      <c r="AV39" s="140">
        <f t="shared" si="54"/>
        <v>0</v>
      </c>
      <c r="AW39" s="140">
        <f t="shared" si="55"/>
        <v>12500</v>
      </c>
      <c r="AX39" s="140">
        <f t="shared" si="56"/>
        <v>18750</v>
      </c>
      <c r="AY39" s="140">
        <f t="shared" si="57"/>
        <v>18750</v>
      </c>
      <c r="AZ39" s="140">
        <f t="shared" si="58"/>
        <v>18750</v>
      </c>
      <c r="BA39" s="140">
        <f t="shared" si="11"/>
        <v>19125</v>
      </c>
      <c r="BB39" s="140">
        <f t="shared" si="12"/>
        <v>19312.5</v>
      </c>
      <c r="BC39" s="140">
        <f t="shared" si="13"/>
        <v>19312.5</v>
      </c>
      <c r="BD39" s="140">
        <f t="shared" si="14"/>
        <v>19312.5</v>
      </c>
      <c r="BF39" s="188">
        <f t="shared" si="60"/>
        <v>0</v>
      </c>
      <c r="BG39" s="188">
        <f t="shared" ref="BG39:BG48" si="61">SUM(AW39:AZ39)</f>
        <v>68750</v>
      </c>
      <c r="BH39" s="188">
        <f t="shared" si="59"/>
        <v>77062.5</v>
      </c>
    </row>
    <row r="40" spans="1:60">
      <c r="C40" s="139"/>
      <c r="D40" s="184" t="s">
        <v>128</v>
      </c>
      <c r="E40" s="185">
        <v>50000</v>
      </c>
      <c r="F40" s="186">
        <v>44409</v>
      </c>
      <c r="G40" s="189"/>
      <c r="H40" s="140">
        <f t="shared" si="48"/>
        <v>0</v>
      </c>
      <c r="I40" s="140">
        <f t="shared" si="48"/>
        <v>0</v>
      </c>
      <c r="J40" s="140">
        <f t="shared" si="48"/>
        <v>0</v>
      </c>
      <c r="K40" s="140">
        <f t="shared" si="48"/>
        <v>0</v>
      </c>
      <c r="L40" s="140">
        <f t="shared" si="48"/>
        <v>0</v>
      </c>
      <c r="M40" s="140">
        <f t="shared" si="48"/>
        <v>0</v>
      </c>
      <c r="N40" s="140">
        <f t="shared" si="48"/>
        <v>0</v>
      </c>
      <c r="O40" s="140">
        <f t="shared" si="48"/>
        <v>0</v>
      </c>
      <c r="P40" s="140">
        <f t="shared" si="48"/>
        <v>0</v>
      </c>
      <c r="Q40" s="140">
        <f t="shared" si="48"/>
        <v>0</v>
      </c>
      <c r="R40" s="140">
        <f t="shared" si="48"/>
        <v>0</v>
      </c>
      <c r="S40" s="140">
        <f t="shared" si="48"/>
        <v>0</v>
      </c>
      <c r="T40" s="140">
        <f t="shared" si="48"/>
        <v>0</v>
      </c>
      <c r="U40" s="140">
        <f t="shared" si="48"/>
        <v>0</v>
      </c>
      <c r="V40" s="140">
        <f t="shared" si="48"/>
        <v>0</v>
      </c>
      <c r="W40" s="140">
        <f t="shared" si="48"/>
        <v>0</v>
      </c>
      <c r="X40" s="140">
        <f t="shared" si="49"/>
        <v>0</v>
      </c>
      <c r="Y40" s="140">
        <f t="shared" si="49"/>
        <v>0</v>
      </c>
      <c r="Z40" s="140">
        <f t="shared" si="49"/>
        <v>0</v>
      </c>
      <c r="AA40" s="140">
        <f t="shared" si="49"/>
        <v>4166.666666666667</v>
      </c>
      <c r="AB40" s="140">
        <f t="shared" si="49"/>
        <v>4166.666666666667</v>
      </c>
      <c r="AC40" s="140">
        <f t="shared" si="49"/>
        <v>4166.666666666667</v>
      </c>
      <c r="AD40" s="140">
        <f t="shared" si="49"/>
        <v>4166.666666666667</v>
      </c>
      <c r="AE40" s="140">
        <f t="shared" si="49"/>
        <v>4166.666666666667</v>
      </c>
      <c r="AF40" s="140">
        <f t="shared" si="49"/>
        <v>4166.666666666667</v>
      </c>
      <c r="AG40" s="140">
        <f t="shared" si="49"/>
        <v>4166.666666666667</v>
      </c>
      <c r="AH40" s="140">
        <f t="shared" si="49"/>
        <v>4166.666666666667</v>
      </c>
      <c r="AI40" s="140">
        <f t="shared" si="49"/>
        <v>4166.666666666667</v>
      </c>
      <c r="AJ40" s="140">
        <f t="shared" si="49"/>
        <v>4166.666666666667</v>
      </c>
      <c r="AK40" s="140">
        <f t="shared" si="49"/>
        <v>4166.666666666667</v>
      </c>
      <c r="AL40" s="140">
        <f t="shared" si="49"/>
        <v>4166.666666666667</v>
      </c>
      <c r="AM40" s="140">
        <f t="shared" si="49"/>
        <v>4291.666666666667</v>
      </c>
      <c r="AN40" s="140">
        <f t="shared" si="50"/>
        <v>4291.666666666667</v>
      </c>
      <c r="AO40" s="140">
        <f t="shared" si="50"/>
        <v>4291.666666666667</v>
      </c>
      <c r="AP40" s="140">
        <f t="shared" si="50"/>
        <v>4291.666666666667</v>
      </c>
      <c r="AQ40" s="140">
        <f t="shared" si="50"/>
        <v>4291.666666666667</v>
      </c>
      <c r="AS40" s="140">
        <f t="shared" si="51"/>
        <v>0</v>
      </c>
      <c r="AT40" s="140">
        <f t="shared" si="52"/>
        <v>0</v>
      </c>
      <c r="AU40" s="140">
        <f t="shared" si="53"/>
        <v>0</v>
      </c>
      <c r="AV40" s="140">
        <f t="shared" si="54"/>
        <v>0</v>
      </c>
      <c r="AW40" s="140">
        <f t="shared" si="55"/>
        <v>0</v>
      </c>
      <c r="AX40" s="140">
        <f t="shared" si="56"/>
        <v>0</v>
      </c>
      <c r="AY40" s="140">
        <f t="shared" si="57"/>
        <v>8333.3333333333339</v>
      </c>
      <c r="AZ40" s="140">
        <f t="shared" si="58"/>
        <v>12500</v>
      </c>
      <c r="BA40" s="140">
        <f t="shared" si="11"/>
        <v>12500</v>
      </c>
      <c r="BB40" s="140">
        <f t="shared" si="12"/>
        <v>12500</v>
      </c>
      <c r="BC40" s="140">
        <f t="shared" si="13"/>
        <v>12750</v>
      </c>
      <c r="BD40" s="140">
        <f t="shared" si="14"/>
        <v>12875</v>
      </c>
      <c r="BF40" s="188">
        <f t="shared" si="60"/>
        <v>0</v>
      </c>
      <c r="BG40" s="188">
        <f t="shared" si="61"/>
        <v>20833.333333333336</v>
      </c>
      <c r="BH40" s="188">
        <f t="shared" si="59"/>
        <v>50625</v>
      </c>
    </row>
    <row r="41" spans="1:60">
      <c r="C41" s="139"/>
      <c r="D41" s="184" t="s">
        <v>129</v>
      </c>
      <c r="E41" s="185">
        <v>75000</v>
      </c>
      <c r="F41" s="186">
        <v>44440</v>
      </c>
      <c r="G41" s="189"/>
      <c r="H41" s="140">
        <f t="shared" si="48"/>
        <v>0</v>
      </c>
      <c r="I41" s="140">
        <f t="shared" si="48"/>
        <v>0</v>
      </c>
      <c r="J41" s="140">
        <f t="shared" si="48"/>
        <v>0</v>
      </c>
      <c r="K41" s="140">
        <f t="shared" si="48"/>
        <v>0</v>
      </c>
      <c r="L41" s="140">
        <f t="shared" si="48"/>
        <v>0</v>
      </c>
      <c r="M41" s="140">
        <f t="shared" si="48"/>
        <v>0</v>
      </c>
      <c r="N41" s="140">
        <f t="shared" si="48"/>
        <v>0</v>
      </c>
      <c r="O41" s="140">
        <f t="shared" si="48"/>
        <v>0</v>
      </c>
      <c r="P41" s="140">
        <f t="shared" si="48"/>
        <v>0</v>
      </c>
      <c r="Q41" s="140">
        <f t="shared" si="48"/>
        <v>0</v>
      </c>
      <c r="R41" s="140">
        <f t="shared" si="48"/>
        <v>0</v>
      </c>
      <c r="S41" s="140">
        <f t="shared" si="48"/>
        <v>0</v>
      </c>
      <c r="T41" s="140">
        <f t="shared" si="48"/>
        <v>0</v>
      </c>
      <c r="U41" s="140">
        <f t="shared" si="48"/>
        <v>0</v>
      </c>
      <c r="V41" s="140">
        <f t="shared" si="48"/>
        <v>0</v>
      </c>
      <c r="W41" s="140">
        <f t="shared" si="48"/>
        <v>0</v>
      </c>
      <c r="X41" s="140">
        <f t="shared" si="49"/>
        <v>0</v>
      </c>
      <c r="Y41" s="140">
        <f t="shared" si="49"/>
        <v>0</v>
      </c>
      <c r="Z41" s="140">
        <f t="shared" si="49"/>
        <v>0</v>
      </c>
      <c r="AA41" s="140">
        <f t="shared" si="49"/>
        <v>0</v>
      </c>
      <c r="AB41" s="140">
        <f t="shared" si="49"/>
        <v>6250</v>
      </c>
      <c r="AC41" s="140">
        <f t="shared" si="49"/>
        <v>6250</v>
      </c>
      <c r="AD41" s="140">
        <f t="shared" si="49"/>
        <v>6250</v>
      </c>
      <c r="AE41" s="140">
        <f t="shared" si="49"/>
        <v>6250</v>
      </c>
      <c r="AF41" s="140">
        <f t="shared" si="49"/>
        <v>6250</v>
      </c>
      <c r="AG41" s="140">
        <f t="shared" si="49"/>
        <v>6250</v>
      </c>
      <c r="AH41" s="140">
        <f t="shared" si="49"/>
        <v>6250</v>
      </c>
      <c r="AI41" s="140">
        <f t="shared" si="49"/>
        <v>6250</v>
      </c>
      <c r="AJ41" s="140">
        <f t="shared" si="49"/>
        <v>6250</v>
      </c>
      <c r="AK41" s="140">
        <f t="shared" si="49"/>
        <v>6250</v>
      </c>
      <c r="AL41" s="140">
        <f t="shared" si="49"/>
        <v>6250</v>
      </c>
      <c r="AM41" s="140">
        <f t="shared" si="49"/>
        <v>6250</v>
      </c>
      <c r="AN41" s="140">
        <f t="shared" si="50"/>
        <v>6437.5</v>
      </c>
      <c r="AO41" s="140">
        <f t="shared" si="50"/>
        <v>6437.5</v>
      </c>
      <c r="AP41" s="140">
        <f t="shared" si="50"/>
        <v>6437.5</v>
      </c>
      <c r="AQ41" s="140">
        <f t="shared" si="50"/>
        <v>6437.5</v>
      </c>
      <c r="AS41" s="140">
        <f t="shared" si="51"/>
        <v>0</v>
      </c>
      <c r="AT41" s="140">
        <f t="shared" si="52"/>
        <v>0</v>
      </c>
      <c r="AU41" s="140">
        <f t="shared" si="53"/>
        <v>0</v>
      </c>
      <c r="AV41" s="140">
        <f t="shared" si="54"/>
        <v>0</v>
      </c>
      <c r="AW41" s="140">
        <f t="shared" si="55"/>
        <v>0</v>
      </c>
      <c r="AX41" s="140">
        <f t="shared" si="56"/>
        <v>0</v>
      </c>
      <c r="AY41" s="140">
        <f t="shared" si="57"/>
        <v>6250</v>
      </c>
      <c r="AZ41" s="140">
        <f t="shared" si="58"/>
        <v>18750</v>
      </c>
      <c r="BA41" s="140">
        <f t="shared" si="11"/>
        <v>18750</v>
      </c>
      <c r="BB41" s="140">
        <f t="shared" si="12"/>
        <v>18750</v>
      </c>
      <c r="BC41" s="140">
        <f t="shared" si="13"/>
        <v>18937.5</v>
      </c>
      <c r="BD41" s="140">
        <f t="shared" si="14"/>
        <v>19312.5</v>
      </c>
      <c r="BF41" s="188">
        <f t="shared" si="60"/>
        <v>0</v>
      </c>
      <c r="BG41" s="188">
        <f t="shared" si="61"/>
        <v>25000</v>
      </c>
      <c r="BH41" s="188">
        <f t="shared" si="59"/>
        <v>75750</v>
      </c>
    </row>
    <row r="42" spans="1:60">
      <c r="C42" s="190"/>
      <c r="D42" s="207" t="s">
        <v>203</v>
      </c>
      <c r="E42" s="185">
        <v>60000</v>
      </c>
      <c r="F42" s="186">
        <v>44562</v>
      </c>
      <c r="G42" s="189"/>
      <c r="H42" s="140">
        <f t="shared" si="48"/>
        <v>0</v>
      </c>
      <c r="I42" s="140">
        <f t="shared" si="48"/>
        <v>0</v>
      </c>
      <c r="J42" s="140">
        <f t="shared" si="48"/>
        <v>0</v>
      </c>
      <c r="K42" s="140">
        <f t="shared" si="48"/>
        <v>0</v>
      </c>
      <c r="L42" s="140">
        <f t="shared" si="48"/>
        <v>0</v>
      </c>
      <c r="M42" s="140">
        <f t="shared" si="48"/>
        <v>0</v>
      </c>
      <c r="N42" s="140">
        <f t="shared" si="48"/>
        <v>0</v>
      </c>
      <c r="O42" s="140">
        <f t="shared" si="48"/>
        <v>0</v>
      </c>
      <c r="P42" s="140">
        <f t="shared" si="48"/>
        <v>0</v>
      </c>
      <c r="Q42" s="140">
        <f t="shared" si="48"/>
        <v>0</v>
      </c>
      <c r="R42" s="140">
        <f t="shared" si="48"/>
        <v>0</v>
      </c>
      <c r="S42" s="140">
        <f t="shared" si="48"/>
        <v>0</v>
      </c>
      <c r="T42" s="140">
        <f t="shared" si="48"/>
        <v>0</v>
      </c>
      <c r="U42" s="140">
        <f t="shared" si="48"/>
        <v>0</v>
      </c>
      <c r="V42" s="140">
        <f t="shared" si="48"/>
        <v>0</v>
      </c>
      <c r="W42" s="140">
        <f t="shared" si="48"/>
        <v>0</v>
      </c>
      <c r="X42" s="140">
        <f t="shared" si="49"/>
        <v>0</v>
      </c>
      <c r="Y42" s="140">
        <f t="shared" si="49"/>
        <v>0</v>
      </c>
      <c r="Z42" s="140">
        <f t="shared" si="49"/>
        <v>0</v>
      </c>
      <c r="AA42" s="140">
        <f t="shared" si="49"/>
        <v>0</v>
      </c>
      <c r="AB42" s="140">
        <f t="shared" si="49"/>
        <v>0</v>
      </c>
      <c r="AC42" s="140">
        <f t="shared" si="49"/>
        <v>0</v>
      </c>
      <c r="AD42" s="140">
        <f t="shared" si="49"/>
        <v>0</v>
      </c>
      <c r="AE42" s="140">
        <f t="shared" si="49"/>
        <v>0</v>
      </c>
      <c r="AF42" s="140">
        <f t="shared" si="49"/>
        <v>5000</v>
      </c>
      <c r="AG42" s="140">
        <f t="shared" si="49"/>
        <v>5000</v>
      </c>
      <c r="AH42" s="140">
        <f t="shared" si="49"/>
        <v>5000</v>
      </c>
      <c r="AI42" s="140">
        <f t="shared" si="49"/>
        <v>5000</v>
      </c>
      <c r="AJ42" s="140">
        <f t="shared" si="49"/>
        <v>5000</v>
      </c>
      <c r="AK42" s="140">
        <f t="shared" si="49"/>
        <v>5000</v>
      </c>
      <c r="AL42" s="140">
        <f t="shared" si="49"/>
        <v>5000</v>
      </c>
      <c r="AM42" s="140">
        <f t="shared" si="49"/>
        <v>5000</v>
      </c>
      <c r="AN42" s="140">
        <f t="shared" si="50"/>
        <v>5000</v>
      </c>
      <c r="AO42" s="140">
        <f t="shared" si="50"/>
        <v>5000</v>
      </c>
      <c r="AP42" s="140">
        <f t="shared" si="50"/>
        <v>5000</v>
      </c>
      <c r="AQ42" s="140">
        <f t="shared" si="50"/>
        <v>5000</v>
      </c>
      <c r="AS42" s="140">
        <f t="shared" si="51"/>
        <v>0</v>
      </c>
      <c r="AT42" s="140">
        <f t="shared" si="52"/>
        <v>0</v>
      </c>
      <c r="AU42" s="140">
        <f t="shared" si="53"/>
        <v>0</v>
      </c>
      <c r="AV42" s="140">
        <f t="shared" si="54"/>
        <v>0</v>
      </c>
      <c r="AW42" s="140">
        <f t="shared" si="55"/>
        <v>0</v>
      </c>
      <c r="AX42" s="140">
        <f t="shared" si="56"/>
        <v>0</v>
      </c>
      <c r="AY42" s="140">
        <f t="shared" si="57"/>
        <v>0</v>
      </c>
      <c r="AZ42" s="140">
        <f t="shared" si="58"/>
        <v>0</v>
      </c>
      <c r="BA42" s="140">
        <f t="shared" si="11"/>
        <v>15000</v>
      </c>
      <c r="BB42" s="140">
        <f t="shared" si="12"/>
        <v>15000</v>
      </c>
      <c r="BC42" s="140">
        <f t="shared" si="13"/>
        <v>15000</v>
      </c>
      <c r="BD42" s="140">
        <f t="shared" si="14"/>
        <v>15000</v>
      </c>
      <c r="BF42" s="188">
        <f t="shared" si="60"/>
        <v>0</v>
      </c>
      <c r="BG42" s="188">
        <f t="shared" si="61"/>
        <v>0</v>
      </c>
      <c r="BH42" s="188">
        <f t="shared" si="59"/>
        <v>60000</v>
      </c>
    </row>
    <row r="43" spans="1:60">
      <c r="C43" s="191"/>
      <c r="D43" s="192" t="s">
        <v>130</v>
      </c>
      <c r="E43" s="185">
        <v>60000</v>
      </c>
      <c r="F43" s="186">
        <v>44621</v>
      </c>
      <c r="G43" s="189"/>
      <c r="H43" s="140">
        <f t="shared" si="48"/>
        <v>0</v>
      </c>
      <c r="I43" s="140">
        <f t="shared" si="48"/>
        <v>0</v>
      </c>
      <c r="J43" s="140">
        <f t="shared" si="48"/>
        <v>0</v>
      </c>
      <c r="K43" s="140">
        <f t="shared" si="48"/>
        <v>0</v>
      </c>
      <c r="L43" s="140">
        <f t="shared" si="48"/>
        <v>0</v>
      </c>
      <c r="M43" s="140">
        <f t="shared" si="48"/>
        <v>0</v>
      </c>
      <c r="N43" s="140">
        <f t="shared" si="48"/>
        <v>0</v>
      </c>
      <c r="O43" s="140">
        <f t="shared" si="48"/>
        <v>0</v>
      </c>
      <c r="P43" s="140">
        <f t="shared" si="48"/>
        <v>0</v>
      </c>
      <c r="Q43" s="140">
        <f t="shared" si="48"/>
        <v>0</v>
      </c>
      <c r="R43" s="140">
        <f t="shared" si="48"/>
        <v>0</v>
      </c>
      <c r="S43" s="140">
        <f t="shared" si="48"/>
        <v>0</v>
      </c>
      <c r="T43" s="140">
        <f t="shared" si="48"/>
        <v>0</v>
      </c>
      <c r="U43" s="140">
        <f t="shared" si="48"/>
        <v>0</v>
      </c>
      <c r="V43" s="140">
        <f t="shared" si="48"/>
        <v>0</v>
      </c>
      <c r="W43" s="140">
        <f t="shared" si="48"/>
        <v>0</v>
      </c>
      <c r="X43" s="140">
        <f t="shared" si="49"/>
        <v>0</v>
      </c>
      <c r="Y43" s="140">
        <f t="shared" si="49"/>
        <v>0</v>
      </c>
      <c r="Z43" s="140">
        <f t="shared" si="49"/>
        <v>0</v>
      </c>
      <c r="AA43" s="140">
        <f t="shared" si="49"/>
        <v>0</v>
      </c>
      <c r="AB43" s="140">
        <f t="shared" si="49"/>
        <v>0</v>
      </c>
      <c r="AC43" s="140">
        <f t="shared" si="49"/>
        <v>0</v>
      </c>
      <c r="AD43" s="140">
        <f t="shared" si="49"/>
        <v>0</v>
      </c>
      <c r="AE43" s="140">
        <f t="shared" si="49"/>
        <v>0</v>
      </c>
      <c r="AF43" s="140">
        <f t="shared" si="49"/>
        <v>0</v>
      </c>
      <c r="AG43" s="140">
        <f t="shared" si="49"/>
        <v>0</v>
      </c>
      <c r="AH43" s="140">
        <f t="shared" si="49"/>
        <v>5000</v>
      </c>
      <c r="AI43" s="140">
        <f t="shared" si="49"/>
        <v>5000</v>
      </c>
      <c r="AJ43" s="140">
        <f t="shared" si="49"/>
        <v>5000</v>
      </c>
      <c r="AK43" s="140">
        <f t="shared" si="49"/>
        <v>5000</v>
      </c>
      <c r="AL43" s="140">
        <f t="shared" si="49"/>
        <v>5000</v>
      </c>
      <c r="AM43" s="140">
        <f t="shared" si="49"/>
        <v>5000</v>
      </c>
      <c r="AN43" s="140">
        <f t="shared" si="50"/>
        <v>5000</v>
      </c>
      <c r="AO43" s="140">
        <f t="shared" si="50"/>
        <v>5000</v>
      </c>
      <c r="AP43" s="140">
        <f t="shared" si="50"/>
        <v>5000</v>
      </c>
      <c r="AQ43" s="140">
        <f t="shared" si="50"/>
        <v>5000</v>
      </c>
      <c r="AS43" s="140">
        <f t="shared" si="51"/>
        <v>0</v>
      </c>
      <c r="AT43" s="140">
        <f t="shared" si="52"/>
        <v>0</v>
      </c>
      <c r="AU43" s="140">
        <f t="shared" si="53"/>
        <v>0</v>
      </c>
      <c r="AV43" s="140">
        <f t="shared" si="54"/>
        <v>0</v>
      </c>
      <c r="AW43" s="140">
        <f t="shared" si="55"/>
        <v>0</v>
      </c>
      <c r="AX43" s="140">
        <f t="shared" si="56"/>
        <v>0</v>
      </c>
      <c r="AY43" s="140">
        <f t="shared" si="57"/>
        <v>0</v>
      </c>
      <c r="AZ43" s="140">
        <f t="shared" si="58"/>
        <v>0</v>
      </c>
      <c r="BA43" s="140">
        <f t="shared" si="11"/>
        <v>5000</v>
      </c>
      <c r="BB43" s="140">
        <f t="shared" si="12"/>
        <v>15000</v>
      </c>
      <c r="BC43" s="140">
        <f t="shared" si="13"/>
        <v>15000</v>
      </c>
      <c r="BD43" s="140">
        <f t="shared" si="14"/>
        <v>15000</v>
      </c>
      <c r="BF43" s="188">
        <f t="shared" si="60"/>
        <v>0</v>
      </c>
      <c r="BG43" s="188">
        <f t="shared" si="61"/>
        <v>0</v>
      </c>
      <c r="BH43" s="188">
        <f t="shared" si="59"/>
        <v>50000</v>
      </c>
    </row>
    <row r="44" spans="1:60">
      <c r="C44" s="191"/>
      <c r="D44" s="192" t="s">
        <v>128</v>
      </c>
      <c r="E44" s="185">
        <v>50000</v>
      </c>
      <c r="F44" s="186">
        <v>44805</v>
      </c>
      <c r="G44" s="189"/>
      <c r="H44" s="140">
        <f t="shared" si="48"/>
        <v>0</v>
      </c>
      <c r="I44" s="140">
        <f t="shared" si="48"/>
        <v>0</v>
      </c>
      <c r="J44" s="140">
        <f t="shared" si="48"/>
        <v>0</v>
      </c>
      <c r="K44" s="140">
        <f t="shared" si="48"/>
        <v>0</v>
      </c>
      <c r="L44" s="140">
        <f t="shared" si="48"/>
        <v>0</v>
      </c>
      <c r="M44" s="140">
        <f t="shared" si="48"/>
        <v>0</v>
      </c>
      <c r="N44" s="140">
        <f t="shared" si="48"/>
        <v>0</v>
      </c>
      <c r="O44" s="140">
        <f t="shared" si="48"/>
        <v>0</v>
      </c>
      <c r="P44" s="140">
        <f t="shared" si="48"/>
        <v>0</v>
      </c>
      <c r="Q44" s="140">
        <f t="shared" si="48"/>
        <v>0</v>
      </c>
      <c r="R44" s="140">
        <f t="shared" si="48"/>
        <v>0</v>
      </c>
      <c r="S44" s="140">
        <f t="shared" si="48"/>
        <v>0</v>
      </c>
      <c r="T44" s="140">
        <f t="shared" si="48"/>
        <v>0</v>
      </c>
      <c r="U44" s="140">
        <f t="shared" si="48"/>
        <v>0</v>
      </c>
      <c r="V44" s="140">
        <f t="shared" si="48"/>
        <v>0</v>
      </c>
      <c r="W44" s="140">
        <f t="shared" si="48"/>
        <v>0</v>
      </c>
      <c r="X44" s="140">
        <f t="shared" si="49"/>
        <v>0</v>
      </c>
      <c r="Y44" s="140">
        <f t="shared" si="49"/>
        <v>0</v>
      </c>
      <c r="Z44" s="140">
        <f t="shared" si="49"/>
        <v>0</v>
      </c>
      <c r="AA44" s="140">
        <f t="shared" si="49"/>
        <v>0</v>
      </c>
      <c r="AB44" s="140">
        <f t="shared" si="49"/>
        <v>0</v>
      </c>
      <c r="AC44" s="140">
        <f t="shared" si="49"/>
        <v>0</v>
      </c>
      <c r="AD44" s="140">
        <f t="shared" si="49"/>
        <v>0</v>
      </c>
      <c r="AE44" s="140">
        <f t="shared" si="49"/>
        <v>0</v>
      </c>
      <c r="AF44" s="140">
        <f t="shared" si="49"/>
        <v>0</v>
      </c>
      <c r="AG44" s="140">
        <f t="shared" si="49"/>
        <v>0</v>
      </c>
      <c r="AH44" s="140">
        <f t="shared" si="49"/>
        <v>0</v>
      </c>
      <c r="AI44" s="140">
        <f t="shared" si="49"/>
        <v>0</v>
      </c>
      <c r="AJ44" s="140">
        <f t="shared" si="49"/>
        <v>0</v>
      </c>
      <c r="AK44" s="140">
        <f t="shared" si="49"/>
        <v>0</v>
      </c>
      <c r="AL44" s="140">
        <f t="shared" si="49"/>
        <v>0</v>
      </c>
      <c r="AM44" s="140">
        <f t="shared" si="49"/>
        <v>0</v>
      </c>
      <c r="AN44" s="140">
        <f t="shared" si="50"/>
        <v>4166.666666666667</v>
      </c>
      <c r="AO44" s="140">
        <f t="shared" si="50"/>
        <v>4166.666666666667</v>
      </c>
      <c r="AP44" s="140">
        <f t="shared" si="50"/>
        <v>4166.666666666667</v>
      </c>
      <c r="AQ44" s="140">
        <f t="shared" si="50"/>
        <v>4166.666666666667</v>
      </c>
      <c r="AS44" s="140">
        <f t="shared" si="51"/>
        <v>0</v>
      </c>
      <c r="AT44" s="140">
        <f t="shared" si="52"/>
        <v>0</v>
      </c>
      <c r="AU44" s="140">
        <f t="shared" si="53"/>
        <v>0</v>
      </c>
      <c r="AV44" s="140">
        <f t="shared" si="54"/>
        <v>0</v>
      </c>
      <c r="AW44" s="140">
        <f t="shared" si="55"/>
        <v>0</v>
      </c>
      <c r="AX44" s="140">
        <f t="shared" si="56"/>
        <v>0</v>
      </c>
      <c r="AY44" s="140">
        <f t="shared" si="57"/>
        <v>0</v>
      </c>
      <c r="AZ44" s="140">
        <f t="shared" si="58"/>
        <v>0</v>
      </c>
      <c r="BA44" s="140">
        <f t="shared" si="11"/>
        <v>0</v>
      </c>
      <c r="BB44" s="140">
        <f t="shared" si="12"/>
        <v>0</v>
      </c>
      <c r="BC44" s="140">
        <f t="shared" si="13"/>
        <v>4166.666666666667</v>
      </c>
      <c r="BD44" s="140">
        <f t="shared" si="14"/>
        <v>12500</v>
      </c>
      <c r="BF44" s="188">
        <f t="shared" si="60"/>
        <v>0</v>
      </c>
      <c r="BG44" s="188">
        <f t="shared" si="61"/>
        <v>0</v>
      </c>
      <c r="BH44" s="188">
        <f t="shared" si="59"/>
        <v>16666.666666666668</v>
      </c>
    </row>
    <row r="45" spans="1:60">
      <c r="C45" s="191"/>
      <c r="D45" s="192" t="s">
        <v>121</v>
      </c>
      <c r="E45" s="185"/>
      <c r="F45" s="186"/>
      <c r="G45" s="189"/>
      <c r="H45" s="140">
        <f t="shared" si="48"/>
        <v>0</v>
      </c>
      <c r="I45" s="140">
        <f t="shared" si="48"/>
        <v>0</v>
      </c>
      <c r="J45" s="140">
        <f t="shared" si="48"/>
        <v>0</v>
      </c>
      <c r="K45" s="140">
        <f t="shared" si="48"/>
        <v>0</v>
      </c>
      <c r="L45" s="140">
        <f t="shared" si="48"/>
        <v>0</v>
      </c>
      <c r="M45" s="140">
        <f t="shared" si="48"/>
        <v>0</v>
      </c>
      <c r="N45" s="140">
        <f t="shared" si="48"/>
        <v>0</v>
      </c>
      <c r="O45" s="140">
        <f t="shared" si="48"/>
        <v>0</v>
      </c>
      <c r="P45" s="140">
        <f t="shared" si="48"/>
        <v>0</v>
      </c>
      <c r="Q45" s="140">
        <f t="shared" si="48"/>
        <v>0</v>
      </c>
      <c r="R45" s="140">
        <f t="shared" si="48"/>
        <v>0</v>
      </c>
      <c r="S45" s="140">
        <f t="shared" si="48"/>
        <v>0</v>
      </c>
      <c r="T45" s="140">
        <f t="shared" si="48"/>
        <v>0</v>
      </c>
      <c r="U45" s="140">
        <f t="shared" si="48"/>
        <v>0</v>
      </c>
      <c r="V45" s="140">
        <f t="shared" si="48"/>
        <v>0</v>
      </c>
      <c r="W45" s="140">
        <f t="shared" si="48"/>
        <v>0</v>
      </c>
      <c r="X45" s="140">
        <f t="shared" si="49"/>
        <v>0</v>
      </c>
      <c r="Y45" s="140">
        <f t="shared" si="49"/>
        <v>0</v>
      </c>
      <c r="Z45" s="140">
        <f t="shared" si="49"/>
        <v>0</v>
      </c>
      <c r="AA45" s="140">
        <f t="shared" si="49"/>
        <v>0</v>
      </c>
      <c r="AB45" s="140">
        <f t="shared" si="49"/>
        <v>0</v>
      </c>
      <c r="AC45" s="140">
        <f t="shared" si="49"/>
        <v>0</v>
      </c>
      <c r="AD45" s="140">
        <f t="shared" si="49"/>
        <v>0</v>
      </c>
      <c r="AE45" s="140">
        <f t="shared" si="49"/>
        <v>0</v>
      </c>
      <c r="AF45" s="140">
        <f t="shared" si="49"/>
        <v>0</v>
      </c>
      <c r="AG45" s="140">
        <f t="shared" si="49"/>
        <v>0</v>
      </c>
      <c r="AH45" s="140">
        <f t="shared" si="49"/>
        <v>0</v>
      </c>
      <c r="AI45" s="140">
        <f t="shared" si="49"/>
        <v>0</v>
      </c>
      <c r="AJ45" s="140">
        <f t="shared" si="49"/>
        <v>0</v>
      </c>
      <c r="AK45" s="140">
        <f t="shared" si="49"/>
        <v>0</v>
      </c>
      <c r="AL45" s="140">
        <f t="shared" si="49"/>
        <v>0</v>
      </c>
      <c r="AM45" s="140">
        <f t="shared" si="49"/>
        <v>0</v>
      </c>
      <c r="AN45" s="140">
        <f t="shared" si="50"/>
        <v>0</v>
      </c>
      <c r="AO45" s="140">
        <f t="shared" si="50"/>
        <v>0</v>
      </c>
      <c r="AP45" s="140">
        <f t="shared" si="50"/>
        <v>0</v>
      </c>
      <c r="AQ45" s="140">
        <f t="shared" si="50"/>
        <v>0</v>
      </c>
      <c r="AS45" s="140">
        <f t="shared" si="51"/>
        <v>0</v>
      </c>
      <c r="AT45" s="140">
        <f t="shared" si="52"/>
        <v>0</v>
      </c>
      <c r="AU45" s="140">
        <f t="shared" si="53"/>
        <v>0</v>
      </c>
      <c r="AV45" s="140">
        <f t="shared" si="54"/>
        <v>0</v>
      </c>
      <c r="AW45" s="140">
        <f t="shared" si="55"/>
        <v>0</v>
      </c>
      <c r="AX45" s="140">
        <f t="shared" si="56"/>
        <v>0</v>
      </c>
      <c r="AY45" s="140">
        <f t="shared" si="57"/>
        <v>0</v>
      </c>
      <c r="AZ45" s="140">
        <f t="shared" si="58"/>
        <v>0</v>
      </c>
      <c r="BA45" s="140">
        <f t="shared" si="11"/>
        <v>0</v>
      </c>
      <c r="BB45" s="140">
        <f t="shared" si="12"/>
        <v>0</v>
      </c>
      <c r="BC45" s="140">
        <f t="shared" si="13"/>
        <v>0</v>
      </c>
      <c r="BD45" s="140">
        <f t="shared" si="14"/>
        <v>0</v>
      </c>
      <c r="BF45" s="188">
        <f t="shared" si="60"/>
        <v>0</v>
      </c>
      <c r="BG45" s="188">
        <f t="shared" si="61"/>
        <v>0</v>
      </c>
      <c r="BH45" s="188">
        <f t="shared" si="59"/>
        <v>0</v>
      </c>
    </row>
    <row r="46" spans="1:60">
      <c r="C46" s="191"/>
      <c r="D46" s="192" t="s">
        <v>121</v>
      </c>
      <c r="E46" s="185"/>
      <c r="F46" s="186"/>
      <c r="G46" s="189"/>
      <c r="H46" s="140">
        <f t="shared" si="48"/>
        <v>0</v>
      </c>
      <c r="I46" s="140">
        <f t="shared" si="48"/>
        <v>0</v>
      </c>
      <c r="J46" s="140">
        <f t="shared" si="48"/>
        <v>0</v>
      </c>
      <c r="K46" s="140">
        <f t="shared" si="48"/>
        <v>0</v>
      </c>
      <c r="L46" s="140">
        <f t="shared" si="48"/>
        <v>0</v>
      </c>
      <c r="M46" s="140">
        <f t="shared" si="48"/>
        <v>0</v>
      </c>
      <c r="N46" s="140">
        <f t="shared" si="48"/>
        <v>0</v>
      </c>
      <c r="O46" s="140">
        <f t="shared" si="48"/>
        <v>0</v>
      </c>
      <c r="P46" s="140">
        <f t="shared" si="48"/>
        <v>0</v>
      </c>
      <c r="Q46" s="140">
        <f t="shared" si="48"/>
        <v>0</v>
      </c>
      <c r="R46" s="140">
        <f t="shared" si="48"/>
        <v>0</v>
      </c>
      <c r="S46" s="140">
        <f t="shared" si="48"/>
        <v>0</v>
      </c>
      <c r="T46" s="140">
        <f t="shared" si="48"/>
        <v>0</v>
      </c>
      <c r="U46" s="140">
        <f t="shared" si="48"/>
        <v>0</v>
      </c>
      <c r="V46" s="140">
        <f t="shared" si="48"/>
        <v>0</v>
      </c>
      <c r="W46" s="140">
        <f t="shared" si="48"/>
        <v>0</v>
      </c>
      <c r="X46" s="140">
        <f t="shared" si="49"/>
        <v>0</v>
      </c>
      <c r="Y46" s="140">
        <f t="shared" si="49"/>
        <v>0</v>
      </c>
      <c r="Z46" s="140">
        <f t="shared" si="49"/>
        <v>0</v>
      </c>
      <c r="AA46" s="140">
        <f t="shared" si="49"/>
        <v>0</v>
      </c>
      <c r="AB46" s="140">
        <f t="shared" si="49"/>
        <v>0</v>
      </c>
      <c r="AC46" s="140">
        <f t="shared" si="49"/>
        <v>0</v>
      </c>
      <c r="AD46" s="140">
        <f t="shared" si="49"/>
        <v>0</v>
      </c>
      <c r="AE46" s="140">
        <f t="shared" si="49"/>
        <v>0</v>
      </c>
      <c r="AF46" s="140">
        <f t="shared" si="49"/>
        <v>0</v>
      </c>
      <c r="AG46" s="140">
        <f t="shared" si="49"/>
        <v>0</v>
      </c>
      <c r="AH46" s="140">
        <f t="shared" si="49"/>
        <v>0</v>
      </c>
      <c r="AI46" s="140">
        <f t="shared" si="49"/>
        <v>0</v>
      </c>
      <c r="AJ46" s="140">
        <f t="shared" si="49"/>
        <v>0</v>
      </c>
      <c r="AK46" s="140">
        <f t="shared" si="49"/>
        <v>0</v>
      </c>
      <c r="AL46" s="140">
        <f t="shared" si="49"/>
        <v>0</v>
      </c>
      <c r="AM46" s="140">
        <f t="shared" si="49"/>
        <v>0</v>
      </c>
      <c r="AN46" s="140">
        <f t="shared" si="50"/>
        <v>0</v>
      </c>
      <c r="AO46" s="140">
        <f t="shared" si="50"/>
        <v>0</v>
      </c>
      <c r="AP46" s="140">
        <f t="shared" si="50"/>
        <v>0</v>
      </c>
      <c r="AQ46" s="140">
        <f t="shared" si="50"/>
        <v>0</v>
      </c>
      <c r="AS46" s="140">
        <f t="shared" si="51"/>
        <v>0</v>
      </c>
      <c r="AT46" s="140">
        <f t="shared" si="52"/>
        <v>0</v>
      </c>
      <c r="AU46" s="140">
        <f t="shared" si="53"/>
        <v>0</v>
      </c>
      <c r="AV46" s="140">
        <f t="shared" si="54"/>
        <v>0</v>
      </c>
      <c r="AW46" s="140">
        <f t="shared" si="55"/>
        <v>0</v>
      </c>
      <c r="AX46" s="140">
        <f t="shared" si="56"/>
        <v>0</v>
      </c>
      <c r="AY46" s="140">
        <f t="shared" si="57"/>
        <v>0</v>
      </c>
      <c r="AZ46" s="140">
        <f t="shared" si="58"/>
        <v>0</v>
      </c>
      <c r="BA46" s="140">
        <f t="shared" si="11"/>
        <v>0</v>
      </c>
      <c r="BB46" s="140">
        <f t="shared" si="12"/>
        <v>0</v>
      </c>
      <c r="BC46" s="140">
        <f t="shared" si="13"/>
        <v>0</v>
      </c>
      <c r="BD46" s="140">
        <f t="shared" si="14"/>
        <v>0</v>
      </c>
      <c r="BF46" s="188">
        <f t="shared" si="60"/>
        <v>0</v>
      </c>
      <c r="BG46" s="188">
        <f t="shared" si="61"/>
        <v>0</v>
      </c>
      <c r="BH46" s="188">
        <f t="shared" si="59"/>
        <v>0</v>
      </c>
    </row>
    <row r="47" spans="1:60">
      <c r="C47" s="191"/>
      <c r="D47" s="192" t="s">
        <v>121</v>
      </c>
      <c r="E47" s="185"/>
      <c r="F47" s="186"/>
      <c r="G47" s="189"/>
      <c r="H47" s="140">
        <f t="shared" si="48"/>
        <v>0</v>
      </c>
      <c r="I47" s="140">
        <f t="shared" si="48"/>
        <v>0</v>
      </c>
      <c r="J47" s="140">
        <f t="shared" si="48"/>
        <v>0</v>
      </c>
      <c r="K47" s="140">
        <f t="shared" si="48"/>
        <v>0</v>
      </c>
      <c r="L47" s="140">
        <f t="shared" si="48"/>
        <v>0</v>
      </c>
      <c r="M47" s="140">
        <f t="shared" si="48"/>
        <v>0</v>
      </c>
      <c r="N47" s="140">
        <f t="shared" si="48"/>
        <v>0</v>
      </c>
      <c r="O47" s="140">
        <f t="shared" si="48"/>
        <v>0</v>
      </c>
      <c r="P47" s="140">
        <f t="shared" si="48"/>
        <v>0</v>
      </c>
      <c r="Q47" s="140">
        <f t="shared" si="48"/>
        <v>0</v>
      </c>
      <c r="R47" s="140">
        <f t="shared" si="48"/>
        <v>0</v>
      </c>
      <c r="S47" s="140">
        <f t="shared" si="48"/>
        <v>0</v>
      </c>
      <c r="T47" s="140">
        <f t="shared" si="48"/>
        <v>0</v>
      </c>
      <c r="U47" s="140">
        <f t="shared" si="48"/>
        <v>0</v>
      </c>
      <c r="V47" s="140">
        <f t="shared" si="48"/>
        <v>0</v>
      </c>
      <c r="W47" s="140">
        <f t="shared" si="48"/>
        <v>0</v>
      </c>
      <c r="X47" s="140">
        <f t="shared" si="49"/>
        <v>0</v>
      </c>
      <c r="Y47" s="140">
        <f t="shared" si="49"/>
        <v>0</v>
      </c>
      <c r="Z47" s="140">
        <f t="shared" si="49"/>
        <v>0</v>
      </c>
      <c r="AA47" s="140">
        <f t="shared" si="49"/>
        <v>0</v>
      </c>
      <c r="AB47" s="140">
        <f t="shared" si="49"/>
        <v>0</v>
      </c>
      <c r="AC47" s="140">
        <f t="shared" si="49"/>
        <v>0</v>
      </c>
      <c r="AD47" s="140">
        <f t="shared" si="49"/>
        <v>0</v>
      </c>
      <c r="AE47" s="140">
        <f t="shared" si="49"/>
        <v>0</v>
      </c>
      <c r="AF47" s="140">
        <f t="shared" si="49"/>
        <v>0</v>
      </c>
      <c r="AG47" s="140">
        <f t="shared" si="49"/>
        <v>0</v>
      </c>
      <c r="AH47" s="140">
        <f t="shared" si="49"/>
        <v>0</v>
      </c>
      <c r="AI47" s="140">
        <f t="shared" si="49"/>
        <v>0</v>
      </c>
      <c r="AJ47" s="140">
        <f t="shared" si="49"/>
        <v>0</v>
      </c>
      <c r="AK47" s="140">
        <f t="shared" si="49"/>
        <v>0</v>
      </c>
      <c r="AL47" s="140">
        <f t="shared" si="49"/>
        <v>0</v>
      </c>
      <c r="AM47" s="140">
        <f t="shared" si="49"/>
        <v>0</v>
      </c>
      <c r="AN47" s="140">
        <f t="shared" si="50"/>
        <v>0</v>
      </c>
      <c r="AO47" s="140">
        <f t="shared" si="50"/>
        <v>0</v>
      </c>
      <c r="AP47" s="140">
        <f t="shared" si="50"/>
        <v>0</v>
      </c>
      <c r="AQ47" s="140">
        <f t="shared" si="50"/>
        <v>0</v>
      </c>
      <c r="AS47" s="140">
        <f t="shared" si="51"/>
        <v>0</v>
      </c>
      <c r="AT47" s="140">
        <f t="shared" si="52"/>
        <v>0</v>
      </c>
      <c r="AU47" s="140">
        <f t="shared" si="53"/>
        <v>0</v>
      </c>
      <c r="AV47" s="140">
        <f t="shared" si="54"/>
        <v>0</v>
      </c>
      <c r="AW47" s="140">
        <f t="shared" si="55"/>
        <v>0</v>
      </c>
      <c r="AX47" s="140">
        <f t="shared" si="56"/>
        <v>0</v>
      </c>
      <c r="AY47" s="140">
        <f t="shared" si="57"/>
        <v>0</v>
      </c>
      <c r="AZ47" s="140">
        <f t="shared" si="58"/>
        <v>0</v>
      </c>
      <c r="BA47" s="140">
        <f t="shared" si="11"/>
        <v>0</v>
      </c>
      <c r="BB47" s="140">
        <f t="shared" si="12"/>
        <v>0</v>
      </c>
      <c r="BC47" s="140">
        <f t="shared" si="13"/>
        <v>0</v>
      </c>
      <c r="BD47" s="140">
        <f t="shared" si="14"/>
        <v>0</v>
      </c>
      <c r="BF47" s="188">
        <f t="shared" si="60"/>
        <v>0</v>
      </c>
      <c r="BG47" s="188">
        <f>SUM(AW47:AZ47)</f>
        <v>0</v>
      </c>
      <c r="BH47" s="188">
        <f t="shared" si="59"/>
        <v>0</v>
      </c>
    </row>
    <row r="48" spans="1:60">
      <c r="C48" s="191"/>
      <c r="D48" s="192" t="s">
        <v>121</v>
      </c>
      <c r="E48" s="185"/>
      <c r="F48" s="186"/>
      <c r="G48" s="189"/>
      <c r="H48" s="140">
        <f t="shared" si="48"/>
        <v>0</v>
      </c>
      <c r="I48" s="140">
        <f t="shared" si="48"/>
        <v>0</v>
      </c>
      <c r="J48" s="140">
        <f t="shared" si="48"/>
        <v>0</v>
      </c>
      <c r="K48" s="140">
        <f t="shared" si="48"/>
        <v>0</v>
      </c>
      <c r="L48" s="140">
        <f t="shared" si="48"/>
        <v>0</v>
      </c>
      <c r="M48" s="140">
        <f t="shared" si="48"/>
        <v>0</v>
      </c>
      <c r="N48" s="140">
        <f t="shared" si="48"/>
        <v>0</v>
      </c>
      <c r="O48" s="140">
        <f t="shared" si="48"/>
        <v>0</v>
      </c>
      <c r="P48" s="140">
        <f t="shared" si="48"/>
        <v>0</v>
      </c>
      <c r="Q48" s="140">
        <f t="shared" si="48"/>
        <v>0</v>
      </c>
      <c r="R48" s="140">
        <f t="shared" si="48"/>
        <v>0</v>
      </c>
      <c r="S48" s="140">
        <f t="shared" si="48"/>
        <v>0</v>
      </c>
      <c r="T48" s="140">
        <f t="shared" si="48"/>
        <v>0</v>
      </c>
      <c r="U48" s="140">
        <f t="shared" si="48"/>
        <v>0</v>
      </c>
      <c r="V48" s="140">
        <f t="shared" si="48"/>
        <v>0</v>
      </c>
      <c r="W48" s="140">
        <f t="shared" si="48"/>
        <v>0</v>
      </c>
      <c r="X48" s="140">
        <f t="shared" si="49"/>
        <v>0</v>
      </c>
      <c r="Y48" s="140">
        <f t="shared" si="49"/>
        <v>0</v>
      </c>
      <c r="Z48" s="140">
        <f t="shared" si="49"/>
        <v>0</v>
      </c>
      <c r="AA48" s="140">
        <f t="shared" si="49"/>
        <v>0</v>
      </c>
      <c r="AB48" s="140">
        <f t="shared" si="49"/>
        <v>0</v>
      </c>
      <c r="AC48" s="140">
        <f t="shared" si="49"/>
        <v>0</v>
      </c>
      <c r="AD48" s="140">
        <f t="shared" si="49"/>
        <v>0</v>
      </c>
      <c r="AE48" s="140">
        <f t="shared" si="49"/>
        <v>0</v>
      </c>
      <c r="AF48" s="140">
        <f t="shared" si="49"/>
        <v>0</v>
      </c>
      <c r="AG48" s="140">
        <f t="shared" si="49"/>
        <v>0</v>
      </c>
      <c r="AH48" s="140">
        <f t="shared" si="49"/>
        <v>0</v>
      </c>
      <c r="AI48" s="140">
        <f t="shared" si="49"/>
        <v>0</v>
      </c>
      <c r="AJ48" s="140">
        <f t="shared" si="49"/>
        <v>0</v>
      </c>
      <c r="AK48" s="140">
        <f t="shared" si="49"/>
        <v>0</v>
      </c>
      <c r="AL48" s="140">
        <f t="shared" si="49"/>
        <v>0</v>
      </c>
      <c r="AM48" s="140">
        <f t="shared" si="49"/>
        <v>0</v>
      </c>
      <c r="AN48" s="140">
        <f t="shared" si="50"/>
        <v>0</v>
      </c>
      <c r="AO48" s="140">
        <f t="shared" si="50"/>
        <v>0</v>
      </c>
      <c r="AP48" s="140">
        <f t="shared" si="50"/>
        <v>0</v>
      </c>
      <c r="AQ48" s="140">
        <f t="shared" si="50"/>
        <v>0</v>
      </c>
      <c r="AS48" s="140">
        <f t="shared" si="51"/>
        <v>0</v>
      </c>
      <c r="AT48" s="140">
        <f t="shared" si="52"/>
        <v>0</v>
      </c>
      <c r="AU48" s="140">
        <f t="shared" si="53"/>
        <v>0</v>
      </c>
      <c r="AV48" s="140">
        <f t="shared" si="54"/>
        <v>0</v>
      </c>
      <c r="AW48" s="140">
        <f t="shared" si="55"/>
        <v>0</v>
      </c>
      <c r="AX48" s="140">
        <f t="shared" si="56"/>
        <v>0</v>
      </c>
      <c r="AY48" s="140">
        <f t="shared" si="57"/>
        <v>0</v>
      </c>
      <c r="AZ48" s="140">
        <f t="shared" si="58"/>
        <v>0</v>
      </c>
      <c r="BA48" s="140">
        <f t="shared" si="11"/>
        <v>0</v>
      </c>
      <c r="BB48" s="140">
        <f t="shared" si="12"/>
        <v>0</v>
      </c>
      <c r="BC48" s="140">
        <f t="shared" si="13"/>
        <v>0</v>
      </c>
      <c r="BD48" s="140">
        <f t="shared" si="14"/>
        <v>0</v>
      </c>
      <c r="BF48" s="188">
        <f t="shared" si="60"/>
        <v>0</v>
      </c>
      <c r="BG48" s="188">
        <f t="shared" si="61"/>
        <v>0</v>
      </c>
      <c r="BH48" s="188">
        <f t="shared" si="59"/>
        <v>0</v>
      </c>
    </row>
    <row r="49" spans="1:60">
      <c r="C49" s="191"/>
      <c r="D49" s="192" t="s">
        <v>121</v>
      </c>
      <c r="E49" s="185"/>
      <c r="F49" s="186"/>
      <c r="G49" s="189"/>
      <c r="H49" s="140">
        <f t="shared" si="48"/>
        <v>0</v>
      </c>
      <c r="I49" s="140">
        <f t="shared" si="48"/>
        <v>0</v>
      </c>
      <c r="J49" s="140">
        <f t="shared" si="48"/>
        <v>0</v>
      </c>
      <c r="K49" s="140">
        <f t="shared" si="48"/>
        <v>0</v>
      </c>
      <c r="L49" s="140">
        <f t="shared" si="48"/>
        <v>0</v>
      </c>
      <c r="M49" s="140">
        <f t="shared" si="48"/>
        <v>0</v>
      </c>
      <c r="N49" s="140">
        <f t="shared" si="48"/>
        <v>0</v>
      </c>
      <c r="O49" s="140">
        <f t="shared" si="48"/>
        <v>0</v>
      </c>
      <c r="P49" s="140">
        <f t="shared" si="48"/>
        <v>0</v>
      </c>
      <c r="Q49" s="140">
        <f t="shared" si="48"/>
        <v>0</v>
      </c>
      <c r="R49" s="140">
        <f t="shared" si="48"/>
        <v>0</v>
      </c>
      <c r="S49" s="140">
        <f t="shared" si="48"/>
        <v>0</v>
      </c>
      <c r="T49" s="140">
        <f t="shared" si="48"/>
        <v>0</v>
      </c>
      <c r="U49" s="140">
        <f t="shared" si="48"/>
        <v>0</v>
      </c>
      <c r="V49" s="140">
        <f t="shared" si="48"/>
        <v>0</v>
      </c>
      <c r="W49" s="140">
        <f t="shared" si="48"/>
        <v>0</v>
      </c>
      <c r="X49" s="140">
        <f t="shared" si="49"/>
        <v>0</v>
      </c>
      <c r="Y49" s="140">
        <f t="shared" si="49"/>
        <v>0</v>
      </c>
      <c r="Z49" s="140">
        <f t="shared" si="49"/>
        <v>0</v>
      </c>
      <c r="AA49" s="140">
        <f t="shared" si="49"/>
        <v>0</v>
      </c>
      <c r="AB49" s="140">
        <f t="shared" si="49"/>
        <v>0</v>
      </c>
      <c r="AC49" s="140">
        <f t="shared" si="49"/>
        <v>0</v>
      </c>
      <c r="AD49" s="140">
        <f t="shared" si="49"/>
        <v>0</v>
      </c>
      <c r="AE49" s="140">
        <f t="shared" si="49"/>
        <v>0</v>
      </c>
      <c r="AF49" s="140">
        <f t="shared" si="49"/>
        <v>0</v>
      </c>
      <c r="AG49" s="140">
        <f t="shared" si="49"/>
        <v>0</v>
      </c>
      <c r="AH49" s="140">
        <f t="shared" si="49"/>
        <v>0</v>
      </c>
      <c r="AI49" s="140">
        <f t="shared" si="49"/>
        <v>0</v>
      </c>
      <c r="AJ49" s="140">
        <f t="shared" si="49"/>
        <v>0</v>
      </c>
      <c r="AK49" s="140">
        <f t="shared" si="49"/>
        <v>0</v>
      </c>
      <c r="AL49" s="140">
        <f t="shared" si="49"/>
        <v>0</v>
      </c>
      <c r="AM49" s="140">
        <f t="shared" si="49"/>
        <v>0</v>
      </c>
      <c r="AN49" s="140">
        <f t="shared" si="50"/>
        <v>0</v>
      </c>
      <c r="AO49" s="140">
        <f t="shared" si="50"/>
        <v>0</v>
      </c>
      <c r="AP49" s="140">
        <f t="shared" si="50"/>
        <v>0</v>
      </c>
      <c r="AQ49" s="140">
        <f t="shared" si="50"/>
        <v>0</v>
      </c>
      <c r="AS49" s="140">
        <f t="shared" si="51"/>
        <v>0</v>
      </c>
      <c r="AT49" s="140">
        <f t="shared" si="52"/>
        <v>0</v>
      </c>
      <c r="AU49" s="140">
        <f t="shared" si="53"/>
        <v>0</v>
      </c>
      <c r="AV49" s="140">
        <f t="shared" si="54"/>
        <v>0</v>
      </c>
      <c r="AW49" s="140">
        <f t="shared" si="55"/>
        <v>0</v>
      </c>
      <c r="AX49" s="140">
        <f t="shared" si="56"/>
        <v>0</v>
      </c>
      <c r="AY49" s="140">
        <f t="shared" si="57"/>
        <v>0</v>
      </c>
      <c r="AZ49" s="140">
        <f t="shared" si="58"/>
        <v>0</v>
      </c>
      <c r="BA49" s="140">
        <f t="shared" si="11"/>
        <v>0</v>
      </c>
      <c r="BB49" s="140">
        <f t="shared" si="12"/>
        <v>0</v>
      </c>
      <c r="BC49" s="140">
        <f t="shared" si="13"/>
        <v>0</v>
      </c>
      <c r="BD49" s="140">
        <f t="shared" si="14"/>
        <v>0</v>
      </c>
      <c r="BF49" s="188">
        <f t="shared" si="60"/>
        <v>0</v>
      </c>
      <c r="BG49" s="188">
        <f>SUM(AW49:AZ49)</f>
        <v>0</v>
      </c>
      <c r="BH49" s="188">
        <f t="shared" si="59"/>
        <v>0</v>
      </c>
    </row>
    <row r="50" spans="1:60">
      <c r="C50" s="191"/>
      <c r="D50" s="192" t="s">
        <v>121</v>
      </c>
      <c r="E50" s="185"/>
      <c r="F50" s="186"/>
      <c r="G50" s="189"/>
      <c r="H50" s="140">
        <f t="shared" si="48"/>
        <v>0</v>
      </c>
      <c r="I50" s="140">
        <f t="shared" si="48"/>
        <v>0</v>
      </c>
      <c r="J50" s="140">
        <f t="shared" si="48"/>
        <v>0</v>
      </c>
      <c r="K50" s="140">
        <f t="shared" si="48"/>
        <v>0</v>
      </c>
      <c r="L50" s="140">
        <f t="shared" si="48"/>
        <v>0</v>
      </c>
      <c r="M50" s="140">
        <f t="shared" si="48"/>
        <v>0</v>
      </c>
      <c r="N50" s="140">
        <f t="shared" si="48"/>
        <v>0</v>
      </c>
      <c r="O50" s="140">
        <f t="shared" si="48"/>
        <v>0</v>
      </c>
      <c r="P50" s="140">
        <f t="shared" si="48"/>
        <v>0</v>
      </c>
      <c r="Q50" s="140">
        <f t="shared" si="48"/>
        <v>0</v>
      </c>
      <c r="R50" s="140">
        <f t="shared" si="48"/>
        <v>0</v>
      </c>
      <c r="S50" s="140">
        <f t="shared" si="48"/>
        <v>0</v>
      </c>
      <c r="T50" s="140">
        <f t="shared" si="48"/>
        <v>0</v>
      </c>
      <c r="U50" s="140">
        <f t="shared" si="48"/>
        <v>0</v>
      </c>
      <c r="V50" s="140">
        <f t="shared" si="48"/>
        <v>0</v>
      </c>
      <c r="W50" s="140">
        <f t="shared" si="48"/>
        <v>0</v>
      </c>
      <c r="X50" s="140">
        <f t="shared" si="49"/>
        <v>0</v>
      </c>
      <c r="Y50" s="140">
        <f t="shared" si="49"/>
        <v>0</v>
      </c>
      <c r="Z50" s="140">
        <f t="shared" si="49"/>
        <v>0</v>
      </c>
      <c r="AA50" s="140">
        <f t="shared" si="49"/>
        <v>0</v>
      </c>
      <c r="AB50" s="140">
        <f t="shared" si="49"/>
        <v>0</v>
      </c>
      <c r="AC50" s="140">
        <f t="shared" si="49"/>
        <v>0</v>
      </c>
      <c r="AD50" s="140">
        <f t="shared" si="49"/>
        <v>0</v>
      </c>
      <c r="AE50" s="140">
        <f t="shared" si="49"/>
        <v>0</v>
      </c>
      <c r="AF50" s="140">
        <f t="shared" si="49"/>
        <v>0</v>
      </c>
      <c r="AG50" s="140">
        <f t="shared" si="49"/>
        <v>0</v>
      </c>
      <c r="AH50" s="140">
        <f t="shared" si="49"/>
        <v>0</v>
      </c>
      <c r="AI50" s="140">
        <f t="shared" si="49"/>
        <v>0</v>
      </c>
      <c r="AJ50" s="140">
        <f t="shared" si="49"/>
        <v>0</v>
      </c>
      <c r="AK50" s="140">
        <f t="shared" si="49"/>
        <v>0</v>
      </c>
      <c r="AL50" s="140">
        <f t="shared" si="49"/>
        <v>0</v>
      </c>
      <c r="AM50" s="140">
        <f t="shared" si="49"/>
        <v>0</v>
      </c>
      <c r="AN50" s="140">
        <f t="shared" si="50"/>
        <v>0</v>
      </c>
      <c r="AO50" s="140">
        <f t="shared" si="50"/>
        <v>0</v>
      </c>
      <c r="AP50" s="140">
        <f t="shared" si="50"/>
        <v>0</v>
      </c>
      <c r="AQ50" s="140">
        <f t="shared" si="50"/>
        <v>0</v>
      </c>
      <c r="AS50" s="140">
        <f t="shared" si="51"/>
        <v>0</v>
      </c>
      <c r="AT50" s="140">
        <f t="shared" si="52"/>
        <v>0</v>
      </c>
      <c r="AU50" s="140">
        <f t="shared" si="53"/>
        <v>0</v>
      </c>
      <c r="AV50" s="140">
        <f t="shared" si="54"/>
        <v>0</v>
      </c>
      <c r="AW50" s="140">
        <f t="shared" si="55"/>
        <v>0</v>
      </c>
      <c r="AX50" s="140">
        <f t="shared" si="56"/>
        <v>0</v>
      </c>
      <c r="AY50" s="140">
        <f t="shared" si="57"/>
        <v>0</v>
      </c>
      <c r="AZ50" s="140">
        <f t="shared" si="58"/>
        <v>0</v>
      </c>
      <c r="BA50" s="140">
        <f t="shared" si="11"/>
        <v>0</v>
      </c>
      <c r="BB50" s="140">
        <f t="shared" si="12"/>
        <v>0</v>
      </c>
      <c r="BC50" s="140">
        <f t="shared" si="13"/>
        <v>0</v>
      </c>
      <c r="BD50" s="140">
        <f t="shared" si="14"/>
        <v>0</v>
      </c>
      <c r="BF50" s="188">
        <f t="shared" si="60"/>
        <v>0</v>
      </c>
      <c r="BG50" s="188">
        <f>SUM(AW50:AZ50)</f>
        <v>0</v>
      </c>
      <c r="BH50" s="188">
        <f t="shared" si="59"/>
        <v>0</v>
      </c>
    </row>
    <row r="51" spans="1:60">
      <c r="C51" s="191"/>
      <c r="D51" s="192"/>
      <c r="E51" s="193"/>
      <c r="F51" s="194"/>
      <c r="G51" s="194"/>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S51" s="195"/>
      <c r="AT51" s="195"/>
      <c r="AU51" s="195"/>
      <c r="AV51" s="195"/>
      <c r="AW51" s="195"/>
      <c r="AX51" s="195"/>
      <c r="AY51" s="195"/>
      <c r="AZ51" s="195"/>
      <c r="BA51" s="140"/>
      <c r="BB51" s="140"/>
      <c r="BC51" s="140"/>
      <c r="BD51" s="140"/>
      <c r="BF51" s="130"/>
      <c r="BG51" s="130"/>
      <c r="BH51" s="130"/>
    </row>
    <row r="52" spans="1:60">
      <c r="B52" s="579" t="str">
        <f>"TOTAL "&amp;B35</f>
        <v>TOTAL MARKETING</v>
      </c>
      <c r="C52" s="579"/>
      <c r="D52" s="196" t="s">
        <v>122</v>
      </c>
      <c r="E52" s="197"/>
      <c r="F52" s="196"/>
      <c r="G52" s="196"/>
      <c r="H52" s="198">
        <f t="shared" ref="H52:AQ52" si="62">COUNTIF(H37:H51,"&gt;0")</f>
        <v>0</v>
      </c>
      <c r="I52" s="198">
        <f t="shared" si="62"/>
        <v>0</v>
      </c>
      <c r="J52" s="198">
        <f t="shared" si="62"/>
        <v>1</v>
      </c>
      <c r="K52" s="198">
        <f t="shared" si="62"/>
        <v>1</v>
      </c>
      <c r="L52" s="198">
        <f t="shared" si="62"/>
        <v>1</v>
      </c>
      <c r="M52" s="198">
        <f t="shared" si="62"/>
        <v>1</v>
      </c>
      <c r="N52" s="198">
        <f t="shared" si="62"/>
        <v>2</v>
      </c>
      <c r="O52" s="198">
        <f t="shared" si="62"/>
        <v>2</v>
      </c>
      <c r="P52" s="198">
        <f t="shared" si="62"/>
        <v>2</v>
      </c>
      <c r="Q52" s="198">
        <f t="shared" si="62"/>
        <v>2</v>
      </c>
      <c r="R52" s="198">
        <f t="shared" si="62"/>
        <v>2</v>
      </c>
      <c r="S52" s="198">
        <f t="shared" si="62"/>
        <v>2</v>
      </c>
      <c r="T52" s="198">
        <f t="shared" si="62"/>
        <v>2</v>
      </c>
      <c r="U52" s="198">
        <f t="shared" si="62"/>
        <v>3</v>
      </c>
      <c r="V52" s="198">
        <f t="shared" si="62"/>
        <v>3</v>
      </c>
      <c r="W52" s="198">
        <f t="shared" si="62"/>
        <v>3</v>
      </c>
      <c r="X52" s="198">
        <f t="shared" si="62"/>
        <v>3</v>
      </c>
      <c r="Y52" s="198">
        <f t="shared" si="62"/>
        <v>3</v>
      </c>
      <c r="Z52" s="198">
        <f t="shared" si="62"/>
        <v>3</v>
      </c>
      <c r="AA52" s="198">
        <f t="shared" si="62"/>
        <v>4</v>
      </c>
      <c r="AB52" s="198">
        <f t="shared" si="62"/>
        <v>5</v>
      </c>
      <c r="AC52" s="198">
        <f t="shared" si="62"/>
        <v>5</v>
      </c>
      <c r="AD52" s="198">
        <f t="shared" si="62"/>
        <v>5</v>
      </c>
      <c r="AE52" s="198">
        <f t="shared" si="62"/>
        <v>5</v>
      </c>
      <c r="AF52" s="198">
        <f t="shared" si="62"/>
        <v>6</v>
      </c>
      <c r="AG52" s="198">
        <f t="shared" si="62"/>
        <v>6</v>
      </c>
      <c r="AH52" s="198">
        <f t="shared" si="62"/>
        <v>7</v>
      </c>
      <c r="AI52" s="198">
        <f t="shared" si="62"/>
        <v>7</v>
      </c>
      <c r="AJ52" s="198">
        <f t="shared" si="62"/>
        <v>7</v>
      </c>
      <c r="AK52" s="198">
        <f t="shared" si="62"/>
        <v>7</v>
      </c>
      <c r="AL52" s="198">
        <f t="shared" si="62"/>
        <v>7</v>
      </c>
      <c r="AM52" s="198">
        <f t="shared" si="62"/>
        <v>7</v>
      </c>
      <c r="AN52" s="198">
        <f t="shared" si="62"/>
        <v>8</v>
      </c>
      <c r="AO52" s="198">
        <f t="shared" si="62"/>
        <v>8</v>
      </c>
      <c r="AP52" s="198">
        <f t="shared" si="62"/>
        <v>8</v>
      </c>
      <c r="AQ52" s="198">
        <f t="shared" si="62"/>
        <v>8</v>
      </c>
      <c r="AS52" s="198">
        <f t="shared" ref="AS52:BD52" si="63">COUNTIF(AS37:AS51,"&gt;0")</f>
        <v>1</v>
      </c>
      <c r="AT52" s="198">
        <f t="shared" si="63"/>
        <v>1</v>
      </c>
      <c r="AU52" s="198">
        <f t="shared" si="63"/>
        <v>2</v>
      </c>
      <c r="AV52" s="198">
        <f t="shared" si="63"/>
        <v>2</v>
      </c>
      <c r="AW52" s="198">
        <f t="shared" si="63"/>
        <v>3</v>
      </c>
      <c r="AX52" s="198">
        <f t="shared" si="63"/>
        <v>3</v>
      </c>
      <c r="AY52" s="198">
        <f t="shared" si="63"/>
        <v>5</v>
      </c>
      <c r="AZ52" s="198">
        <f t="shared" si="63"/>
        <v>5</v>
      </c>
      <c r="BA52" s="198">
        <f t="shared" si="63"/>
        <v>7</v>
      </c>
      <c r="BB52" s="198">
        <f t="shared" si="63"/>
        <v>7</v>
      </c>
      <c r="BC52" s="198">
        <f t="shared" si="63"/>
        <v>8</v>
      </c>
      <c r="BD52" s="198">
        <f t="shared" si="63"/>
        <v>8</v>
      </c>
      <c r="BF52" s="198">
        <f>AV52</f>
        <v>2</v>
      </c>
      <c r="BG52" s="198">
        <f>AZ52</f>
        <v>5</v>
      </c>
      <c r="BH52" s="198">
        <f>BD52</f>
        <v>8</v>
      </c>
    </row>
    <row r="53" spans="1:60">
      <c r="B53" s="580"/>
      <c r="C53" s="580"/>
      <c r="D53" s="21" t="s">
        <v>55</v>
      </c>
      <c r="E53" s="80"/>
      <c r="F53" s="21"/>
      <c r="G53" s="21"/>
      <c r="H53" s="199">
        <f t="shared" ref="H53:AE53" si="64">SUM(H37:H51)</f>
        <v>0</v>
      </c>
      <c r="I53" s="199">
        <f t="shared" si="64"/>
        <v>0</v>
      </c>
      <c r="J53" s="199">
        <f t="shared" si="64"/>
        <v>10000</v>
      </c>
      <c r="K53" s="199">
        <f t="shared" si="64"/>
        <v>10000</v>
      </c>
      <c r="L53" s="199">
        <f t="shared" si="64"/>
        <v>10000</v>
      </c>
      <c r="M53" s="199">
        <f t="shared" si="64"/>
        <v>10000</v>
      </c>
      <c r="N53" s="199">
        <f t="shared" si="64"/>
        <v>20000</v>
      </c>
      <c r="O53" s="199">
        <f t="shared" si="64"/>
        <v>20000</v>
      </c>
      <c r="P53" s="199">
        <f t="shared" si="64"/>
        <v>20000</v>
      </c>
      <c r="Q53" s="199">
        <f t="shared" si="64"/>
        <v>20000</v>
      </c>
      <c r="R53" s="199">
        <f t="shared" si="64"/>
        <v>20000</v>
      </c>
      <c r="S53" s="199">
        <f t="shared" si="64"/>
        <v>20000</v>
      </c>
      <c r="T53" s="199">
        <f t="shared" si="64"/>
        <v>20000</v>
      </c>
      <c r="U53" s="199">
        <f t="shared" si="64"/>
        <v>26250</v>
      </c>
      <c r="V53" s="199">
        <f t="shared" si="64"/>
        <v>26550</v>
      </c>
      <c r="W53" s="199">
        <f t="shared" si="64"/>
        <v>26550</v>
      </c>
      <c r="X53" s="199">
        <f t="shared" si="64"/>
        <v>26550</v>
      </c>
      <c r="Y53" s="199">
        <f t="shared" si="64"/>
        <v>26550</v>
      </c>
      <c r="Z53" s="199">
        <f t="shared" si="64"/>
        <v>26850</v>
      </c>
      <c r="AA53" s="199">
        <f t="shared" si="64"/>
        <v>31016.666666666668</v>
      </c>
      <c r="AB53" s="199">
        <f t="shared" si="64"/>
        <v>37266.666666666672</v>
      </c>
      <c r="AC53" s="199">
        <f t="shared" si="64"/>
        <v>37266.666666666672</v>
      </c>
      <c r="AD53" s="199">
        <f t="shared" si="64"/>
        <v>37266.666666666672</v>
      </c>
      <c r="AE53" s="199">
        <f t="shared" si="64"/>
        <v>37266.666666666672</v>
      </c>
      <c r="AF53" s="199">
        <f t="shared" ref="AF53:AQ53" si="65">SUM(AF37:AF51)</f>
        <v>42266.666666666672</v>
      </c>
      <c r="AG53" s="199">
        <f t="shared" si="65"/>
        <v>42454.166666666672</v>
      </c>
      <c r="AH53" s="199">
        <f t="shared" si="65"/>
        <v>47454.166666666672</v>
      </c>
      <c r="AI53" s="199">
        <f t="shared" si="65"/>
        <v>47454.166666666672</v>
      </c>
      <c r="AJ53" s="199">
        <f t="shared" si="65"/>
        <v>47454.166666666672</v>
      </c>
      <c r="AK53" s="199">
        <f t="shared" si="65"/>
        <v>47454.166666666672</v>
      </c>
      <c r="AL53" s="199">
        <f t="shared" si="65"/>
        <v>47454.166666666672</v>
      </c>
      <c r="AM53" s="199">
        <f t="shared" si="65"/>
        <v>47579.166666666672</v>
      </c>
      <c r="AN53" s="199">
        <f t="shared" si="65"/>
        <v>51933.333333333336</v>
      </c>
      <c r="AO53" s="199">
        <f t="shared" si="65"/>
        <v>51933.333333333336</v>
      </c>
      <c r="AP53" s="199">
        <f t="shared" si="65"/>
        <v>51933.333333333336</v>
      </c>
      <c r="AQ53" s="199">
        <f t="shared" si="65"/>
        <v>51933.333333333336</v>
      </c>
      <c r="AS53" s="199">
        <f t="shared" ref="AS53:AX53" si="66">SUM(AS37:AS51)</f>
        <v>10000</v>
      </c>
      <c r="AT53" s="199">
        <f t="shared" si="66"/>
        <v>30000</v>
      </c>
      <c r="AU53" s="199">
        <f t="shared" si="66"/>
        <v>60000</v>
      </c>
      <c r="AV53" s="199">
        <f t="shared" si="66"/>
        <v>60000</v>
      </c>
      <c r="AW53" s="199">
        <f t="shared" si="66"/>
        <v>72800</v>
      </c>
      <c r="AX53" s="199">
        <f t="shared" si="66"/>
        <v>79650</v>
      </c>
      <c r="AY53" s="199">
        <f>SUM(AY37:AY51)</f>
        <v>95133.333333333328</v>
      </c>
      <c r="AZ53" s="199">
        <f>SUM(AZ37:AZ51)</f>
        <v>111800</v>
      </c>
      <c r="BA53" s="199">
        <f t="shared" ref="BA53:BC53" si="67">SUM(BA37:BA51)</f>
        <v>132175</v>
      </c>
      <c r="BB53" s="199">
        <f t="shared" si="67"/>
        <v>142362.5</v>
      </c>
      <c r="BC53" s="199">
        <f t="shared" si="67"/>
        <v>146966.66666666666</v>
      </c>
      <c r="BD53" s="199">
        <f>SUM(BD37:BD51)</f>
        <v>155800</v>
      </c>
      <c r="BF53" s="199">
        <f>SUM(BF37:BF51)</f>
        <v>160000</v>
      </c>
      <c r="BG53" s="199">
        <f>SUM(BG37:BG51)</f>
        <v>359383.33333333331</v>
      </c>
      <c r="BH53" s="199">
        <f>SUM(BH37:BH51)</f>
        <v>577304.16666666663</v>
      </c>
    </row>
    <row r="54" spans="1:60">
      <c r="B54" s="580"/>
      <c r="C54" s="580"/>
      <c r="D54" s="21" t="s">
        <v>113</v>
      </c>
      <c r="E54" s="200"/>
      <c r="F54" s="21"/>
      <c r="G54" s="21"/>
      <c r="H54" s="199">
        <f t="shared" ref="H54:AQ54" si="68">H53*$C$6</f>
        <v>0</v>
      </c>
      <c r="I54" s="199">
        <f t="shared" si="68"/>
        <v>0</v>
      </c>
      <c r="J54" s="199">
        <f t="shared" si="68"/>
        <v>1000</v>
      </c>
      <c r="K54" s="199">
        <f t="shared" si="68"/>
        <v>1000</v>
      </c>
      <c r="L54" s="199">
        <f t="shared" si="68"/>
        <v>1000</v>
      </c>
      <c r="M54" s="199">
        <f t="shared" si="68"/>
        <v>1000</v>
      </c>
      <c r="N54" s="199">
        <f t="shared" si="68"/>
        <v>2000</v>
      </c>
      <c r="O54" s="199">
        <f t="shared" si="68"/>
        <v>2000</v>
      </c>
      <c r="P54" s="199">
        <f t="shared" si="68"/>
        <v>2000</v>
      </c>
      <c r="Q54" s="199">
        <f t="shared" si="68"/>
        <v>2000</v>
      </c>
      <c r="R54" s="199">
        <f t="shared" si="68"/>
        <v>2000</v>
      </c>
      <c r="S54" s="199">
        <f t="shared" si="68"/>
        <v>2000</v>
      </c>
      <c r="T54" s="199">
        <f t="shared" si="68"/>
        <v>2000</v>
      </c>
      <c r="U54" s="199">
        <f t="shared" si="68"/>
        <v>2625</v>
      </c>
      <c r="V54" s="199">
        <f t="shared" si="68"/>
        <v>2655</v>
      </c>
      <c r="W54" s="199">
        <f t="shared" si="68"/>
        <v>2655</v>
      </c>
      <c r="X54" s="199">
        <f t="shared" si="68"/>
        <v>2655</v>
      </c>
      <c r="Y54" s="199">
        <f t="shared" si="68"/>
        <v>2655</v>
      </c>
      <c r="Z54" s="199">
        <f t="shared" si="68"/>
        <v>2685</v>
      </c>
      <c r="AA54" s="199">
        <f t="shared" si="68"/>
        <v>3101.666666666667</v>
      </c>
      <c r="AB54" s="199">
        <f t="shared" si="68"/>
        <v>3726.6666666666674</v>
      </c>
      <c r="AC54" s="199">
        <f t="shared" si="68"/>
        <v>3726.6666666666674</v>
      </c>
      <c r="AD54" s="199">
        <f t="shared" si="68"/>
        <v>3726.6666666666674</v>
      </c>
      <c r="AE54" s="199">
        <f t="shared" si="68"/>
        <v>3726.6666666666674</v>
      </c>
      <c r="AF54" s="199">
        <f t="shared" si="68"/>
        <v>4226.666666666667</v>
      </c>
      <c r="AG54" s="199">
        <f t="shared" si="68"/>
        <v>4245.416666666667</v>
      </c>
      <c r="AH54" s="199">
        <f t="shared" si="68"/>
        <v>4745.416666666667</v>
      </c>
      <c r="AI54" s="199">
        <f t="shared" si="68"/>
        <v>4745.416666666667</v>
      </c>
      <c r="AJ54" s="199">
        <f t="shared" si="68"/>
        <v>4745.416666666667</v>
      </c>
      <c r="AK54" s="199">
        <f t="shared" si="68"/>
        <v>4745.416666666667</v>
      </c>
      <c r="AL54" s="199">
        <f t="shared" si="68"/>
        <v>4745.416666666667</v>
      </c>
      <c r="AM54" s="199">
        <f t="shared" si="68"/>
        <v>4757.916666666667</v>
      </c>
      <c r="AN54" s="199">
        <f t="shared" si="68"/>
        <v>5193.3333333333339</v>
      </c>
      <c r="AO54" s="199">
        <f t="shared" si="68"/>
        <v>5193.3333333333339</v>
      </c>
      <c r="AP54" s="199">
        <f t="shared" si="68"/>
        <v>5193.3333333333339</v>
      </c>
      <c r="AQ54" s="199">
        <f t="shared" si="68"/>
        <v>5193.3333333333339</v>
      </c>
      <c r="AS54" s="199">
        <f>AS53*$C$6</f>
        <v>1000</v>
      </c>
      <c r="AT54" s="199">
        <f t="shared" ref="AT54:AY54" si="69">AT53*$C$6</f>
        <v>3000</v>
      </c>
      <c r="AU54" s="199">
        <f t="shared" si="69"/>
        <v>6000</v>
      </c>
      <c r="AV54" s="199">
        <f t="shared" si="69"/>
        <v>6000</v>
      </c>
      <c r="AW54" s="199">
        <f t="shared" si="69"/>
        <v>7280</v>
      </c>
      <c r="AX54" s="199">
        <f t="shared" si="69"/>
        <v>7965</v>
      </c>
      <c r="AY54" s="199">
        <f t="shared" si="69"/>
        <v>9513.3333333333339</v>
      </c>
      <c r="AZ54" s="199">
        <f>AZ53*$C$6</f>
        <v>11180</v>
      </c>
      <c r="BA54" s="199">
        <f t="shared" ref="BA54:BC54" si="70">BA53*$C$6</f>
        <v>13217.5</v>
      </c>
      <c r="BB54" s="199">
        <f t="shared" si="70"/>
        <v>14236.25</v>
      </c>
      <c r="BC54" s="199">
        <f t="shared" si="70"/>
        <v>14696.666666666666</v>
      </c>
      <c r="BD54" s="199">
        <f>BD53*$C$6</f>
        <v>15580</v>
      </c>
      <c r="BF54" s="199">
        <f>BF53*$C$6</f>
        <v>16000</v>
      </c>
      <c r="BG54" s="199">
        <f>BG53*$C$6</f>
        <v>35938.333333333336</v>
      </c>
      <c r="BH54" s="199">
        <f>BH53*$C$6</f>
        <v>57730.416666666664</v>
      </c>
    </row>
    <row r="55" spans="1:60">
      <c r="B55" s="580"/>
      <c r="C55" s="580"/>
      <c r="D55" s="21" t="s">
        <v>112</v>
      </c>
      <c r="E55" s="200"/>
      <c r="F55" s="21"/>
      <c r="G55" s="21"/>
      <c r="H55" s="199">
        <f>H53*$C$5</f>
        <v>0</v>
      </c>
      <c r="I55" s="199">
        <f t="shared" ref="I55:AQ55" si="71">I53*$C$5</f>
        <v>0</v>
      </c>
      <c r="J55" s="199">
        <f t="shared" si="71"/>
        <v>864.99999999999989</v>
      </c>
      <c r="K55" s="199">
        <f t="shared" si="71"/>
        <v>864.99999999999989</v>
      </c>
      <c r="L55" s="199">
        <f t="shared" si="71"/>
        <v>864.99999999999989</v>
      </c>
      <c r="M55" s="199">
        <f t="shared" si="71"/>
        <v>864.99999999999989</v>
      </c>
      <c r="N55" s="199">
        <f t="shared" si="71"/>
        <v>1729.9999999999998</v>
      </c>
      <c r="O55" s="199">
        <f t="shared" si="71"/>
        <v>1729.9999999999998</v>
      </c>
      <c r="P55" s="199">
        <f t="shared" si="71"/>
        <v>1729.9999999999998</v>
      </c>
      <c r="Q55" s="199">
        <f t="shared" si="71"/>
        <v>1729.9999999999998</v>
      </c>
      <c r="R55" s="199">
        <f t="shared" si="71"/>
        <v>1729.9999999999998</v>
      </c>
      <c r="S55" s="199">
        <f t="shared" si="71"/>
        <v>1729.9999999999998</v>
      </c>
      <c r="T55" s="199">
        <f t="shared" si="71"/>
        <v>1729.9999999999998</v>
      </c>
      <c r="U55" s="199">
        <f t="shared" si="71"/>
        <v>2270.625</v>
      </c>
      <c r="V55" s="199">
        <f t="shared" si="71"/>
        <v>2296.5749999999998</v>
      </c>
      <c r="W55" s="199">
        <f t="shared" si="71"/>
        <v>2296.5749999999998</v>
      </c>
      <c r="X55" s="199">
        <f t="shared" si="71"/>
        <v>2296.5749999999998</v>
      </c>
      <c r="Y55" s="199">
        <f t="shared" si="71"/>
        <v>2296.5749999999998</v>
      </c>
      <c r="Z55" s="199">
        <f t="shared" si="71"/>
        <v>2322.5249999999996</v>
      </c>
      <c r="AA55" s="199">
        <f t="shared" si="71"/>
        <v>2682.9416666666666</v>
      </c>
      <c r="AB55" s="199">
        <f t="shared" si="71"/>
        <v>3223.5666666666671</v>
      </c>
      <c r="AC55" s="199">
        <f t="shared" si="71"/>
        <v>3223.5666666666671</v>
      </c>
      <c r="AD55" s="199">
        <f t="shared" si="71"/>
        <v>3223.5666666666671</v>
      </c>
      <c r="AE55" s="199">
        <f t="shared" si="71"/>
        <v>3223.5666666666671</v>
      </c>
      <c r="AF55" s="199">
        <f t="shared" si="71"/>
        <v>3656.0666666666666</v>
      </c>
      <c r="AG55" s="199">
        <f t="shared" si="71"/>
        <v>3672.2854166666666</v>
      </c>
      <c r="AH55" s="199">
        <f t="shared" si="71"/>
        <v>4104.7854166666666</v>
      </c>
      <c r="AI55" s="199">
        <f t="shared" si="71"/>
        <v>4104.7854166666666</v>
      </c>
      <c r="AJ55" s="199">
        <f t="shared" si="71"/>
        <v>4104.7854166666666</v>
      </c>
      <c r="AK55" s="199">
        <f t="shared" si="71"/>
        <v>4104.7854166666666</v>
      </c>
      <c r="AL55" s="199">
        <f t="shared" si="71"/>
        <v>4104.7854166666666</v>
      </c>
      <c r="AM55" s="199">
        <f t="shared" si="71"/>
        <v>4115.5979166666666</v>
      </c>
      <c r="AN55" s="199">
        <f t="shared" si="71"/>
        <v>4492.2333333333336</v>
      </c>
      <c r="AO55" s="199">
        <f t="shared" si="71"/>
        <v>4492.2333333333336</v>
      </c>
      <c r="AP55" s="199">
        <f t="shared" si="71"/>
        <v>4492.2333333333336</v>
      </c>
      <c r="AQ55" s="199">
        <f t="shared" si="71"/>
        <v>4492.2333333333336</v>
      </c>
      <c r="AS55" s="199">
        <f t="shared" ref="AS55:AY55" si="72">AS53*$C$5</f>
        <v>864.99999999999989</v>
      </c>
      <c r="AT55" s="199">
        <f t="shared" si="72"/>
        <v>2595</v>
      </c>
      <c r="AU55" s="199">
        <f t="shared" si="72"/>
        <v>5190</v>
      </c>
      <c r="AV55" s="199">
        <f t="shared" si="72"/>
        <v>5190</v>
      </c>
      <c r="AW55" s="199">
        <f t="shared" si="72"/>
        <v>6297.2</v>
      </c>
      <c r="AX55" s="199">
        <f t="shared" si="72"/>
        <v>6889.7249999999995</v>
      </c>
      <c r="AY55" s="199">
        <f t="shared" si="72"/>
        <v>8229.0333333333328</v>
      </c>
      <c r="AZ55" s="199">
        <f>AZ53*$C$5</f>
        <v>9670.6999999999989</v>
      </c>
      <c r="BA55" s="199">
        <f t="shared" ref="BA55:BD55" si="73">BA53*$C$5</f>
        <v>11433.137499999999</v>
      </c>
      <c r="BB55" s="199">
        <f t="shared" si="73"/>
        <v>12314.356249999999</v>
      </c>
      <c r="BC55" s="199">
        <f t="shared" si="73"/>
        <v>12712.616666666665</v>
      </c>
      <c r="BD55" s="199">
        <f t="shared" si="73"/>
        <v>13476.699999999999</v>
      </c>
      <c r="BF55" s="199">
        <f>BF53*$C$5</f>
        <v>13839.999999999998</v>
      </c>
      <c r="BG55" s="199">
        <f>BG53*$C$5</f>
        <v>31086.658333333329</v>
      </c>
      <c r="BH55" s="199">
        <f>BH53*$C$5</f>
        <v>49936.81041666666</v>
      </c>
    </row>
    <row r="56" spans="1:60">
      <c r="B56" s="580"/>
      <c r="C56" s="580"/>
      <c r="D56" s="201" t="s">
        <v>123</v>
      </c>
      <c r="E56" s="202"/>
      <c r="F56" s="201"/>
      <c r="G56" s="201"/>
      <c r="H56" s="203">
        <f t="shared" ref="H56:AQ56" si="74">SUM(H53:H55)</f>
        <v>0</v>
      </c>
      <c r="I56" s="203">
        <f t="shared" si="74"/>
        <v>0</v>
      </c>
      <c r="J56" s="203">
        <f t="shared" si="74"/>
        <v>11865</v>
      </c>
      <c r="K56" s="203">
        <f t="shared" si="74"/>
        <v>11865</v>
      </c>
      <c r="L56" s="203">
        <f t="shared" si="74"/>
        <v>11865</v>
      </c>
      <c r="M56" s="203">
        <f t="shared" si="74"/>
        <v>11865</v>
      </c>
      <c r="N56" s="203">
        <f t="shared" si="74"/>
        <v>23730</v>
      </c>
      <c r="O56" s="203">
        <f t="shared" si="74"/>
        <v>23730</v>
      </c>
      <c r="P56" s="203">
        <f t="shared" si="74"/>
        <v>23730</v>
      </c>
      <c r="Q56" s="203">
        <f t="shared" si="74"/>
        <v>23730</v>
      </c>
      <c r="R56" s="203">
        <f t="shared" si="74"/>
        <v>23730</v>
      </c>
      <c r="S56" s="203">
        <f t="shared" si="74"/>
        <v>23730</v>
      </c>
      <c r="T56" s="203">
        <f t="shared" si="74"/>
        <v>23730</v>
      </c>
      <c r="U56" s="203">
        <f t="shared" si="74"/>
        <v>31145.625</v>
      </c>
      <c r="V56" s="203">
        <f t="shared" si="74"/>
        <v>31501.575000000001</v>
      </c>
      <c r="W56" s="203">
        <f t="shared" si="74"/>
        <v>31501.575000000001</v>
      </c>
      <c r="X56" s="203">
        <f t="shared" si="74"/>
        <v>31501.575000000001</v>
      </c>
      <c r="Y56" s="203">
        <f t="shared" si="74"/>
        <v>31501.575000000001</v>
      </c>
      <c r="Z56" s="203">
        <f t="shared" si="74"/>
        <v>31857.525000000001</v>
      </c>
      <c r="AA56" s="203">
        <f t="shared" si="74"/>
        <v>36801.275000000001</v>
      </c>
      <c r="AB56" s="203">
        <f t="shared" si="74"/>
        <v>44216.9</v>
      </c>
      <c r="AC56" s="203">
        <f t="shared" si="74"/>
        <v>44216.9</v>
      </c>
      <c r="AD56" s="203">
        <f t="shared" si="74"/>
        <v>44216.9</v>
      </c>
      <c r="AE56" s="203">
        <f t="shared" si="74"/>
        <v>44216.9</v>
      </c>
      <c r="AF56" s="203">
        <f t="shared" si="74"/>
        <v>50149.4</v>
      </c>
      <c r="AG56" s="203">
        <f t="shared" si="74"/>
        <v>50371.868750000001</v>
      </c>
      <c r="AH56" s="203">
        <f t="shared" si="74"/>
        <v>56304.368750000001</v>
      </c>
      <c r="AI56" s="203">
        <f t="shared" si="74"/>
        <v>56304.368750000001</v>
      </c>
      <c r="AJ56" s="203">
        <f t="shared" si="74"/>
        <v>56304.368750000001</v>
      </c>
      <c r="AK56" s="203">
        <f t="shared" si="74"/>
        <v>56304.368750000001</v>
      </c>
      <c r="AL56" s="203">
        <f t="shared" si="74"/>
        <v>56304.368750000001</v>
      </c>
      <c r="AM56" s="203">
        <f t="shared" si="74"/>
        <v>56452.681250000001</v>
      </c>
      <c r="AN56" s="203">
        <f t="shared" si="74"/>
        <v>61618.900000000009</v>
      </c>
      <c r="AO56" s="203">
        <f t="shared" si="74"/>
        <v>61618.900000000009</v>
      </c>
      <c r="AP56" s="203">
        <f t="shared" si="74"/>
        <v>61618.900000000009</v>
      </c>
      <c r="AQ56" s="203">
        <f t="shared" si="74"/>
        <v>61618.900000000009</v>
      </c>
      <c r="AR56" s="204"/>
      <c r="AS56" s="203">
        <f t="shared" ref="AS56:AY56" si="75">SUM(AS53:AS55)</f>
        <v>11865</v>
      </c>
      <c r="AT56" s="203">
        <f t="shared" si="75"/>
        <v>35595</v>
      </c>
      <c r="AU56" s="203">
        <f t="shared" si="75"/>
        <v>71190</v>
      </c>
      <c r="AV56" s="203">
        <f t="shared" si="75"/>
        <v>71190</v>
      </c>
      <c r="AW56" s="203">
        <f t="shared" si="75"/>
        <v>86377.2</v>
      </c>
      <c r="AX56" s="203">
        <f t="shared" si="75"/>
        <v>94504.725000000006</v>
      </c>
      <c r="AY56" s="203">
        <f t="shared" si="75"/>
        <v>112875.69999999998</v>
      </c>
      <c r="AZ56" s="203">
        <f>SUM(AZ53:AZ55)</f>
        <v>132650.70000000001</v>
      </c>
      <c r="BA56" s="203">
        <f t="shared" ref="BA56:BB56" si="76">SUM(BA53:BA55)</f>
        <v>156825.63750000001</v>
      </c>
      <c r="BB56" s="203">
        <f t="shared" si="76"/>
        <v>168913.10625000001</v>
      </c>
      <c r="BC56" s="203">
        <f>SUM(BC53:BC55)</f>
        <v>174375.94999999998</v>
      </c>
      <c r="BD56" s="203">
        <f>SUM(BD53:BD55)</f>
        <v>184856.7</v>
      </c>
      <c r="BE56" s="204"/>
      <c r="BF56" s="203">
        <f>SUM(BF53:BF55)</f>
        <v>189840</v>
      </c>
      <c r="BG56" s="203">
        <f>SUM(BG53:BG55)</f>
        <v>426408.32499999995</v>
      </c>
      <c r="BH56" s="203">
        <f>SUM(BH53:BH55)</f>
        <v>684971.39374999993</v>
      </c>
    </row>
    <row r="57" spans="1:60">
      <c r="B57" s="581"/>
      <c r="C57" s="581"/>
      <c r="D57" s="201" t="s">
        <v>124</v>
      </c>
      <c r="E57" s="202"/>
      <c r="F57" s="201"/>
      <c r="G57" s="201"/>
      <c r="H57" s="203">
        <f>IFERROR(H56/H52,0)</f>
        <v>0</v>
      </c>
      <c r="I57" s="203">
        <f t="shared" ref="I57:AQ57" si="77">IFERROR(I56/I52,0)</f>
        <v>0</v>
      </c>
      <c r="J57" s="203">
        <f t="shared" si="77"/>
        <v>11865</v>
      </c>
      <c r="K57" s="203">
        <f t="shared" si="77"/>
        <v>11865</v>
      </c>
      <c r="L57" s="203">
        <f t="shared" si="77"/>
        <v>11865</v>
      </c>
      <c r="M57" s="203">
        <f t="shared" si="77"/>
        <v>11865</v>
      </c>
      <c r="N57" s="203">
        <f t="shared" si="77"/>
        <v>11865</v>
      </c>
      <c r="O57" s="203">
        <f t="shared" si="77"/>
        <v>11865</v>
      </c>
      <c r="P57" s="203">
        <f t="shared" si="77"/>
        <v>11865</v>
      </c>
      <c r="Q57" s="203">
        <f t="shared" si="77"/>
        <v>11865</v>
      </c>
      <c r="R57" s="203">
        <f t="shared" si="77"/>
        <v>11865</v>
      </c>
      <c r="S57" s="203">
        <f t="shared" si="77"/>
        <v>11865</v>
      </c>
      <c r="T57" s="203">
        <f t="shared" si="77"/>
        <v>11865</v>
      </c>
      <c r="U57" s="203">
        <f t="shared" si="77"/>
        <v>10381.875</v>
      </c>
      <c r="V57" s="203">
        <f t="shared" si="77"/>
        <v>10500.525</v>
      </c>
      <c r="W57" s="203">
        <f t="shared" si="77"/>
        <v>10500.525</v>
      </c>
      <c r="X57" s="203">
        <f t="shared" si="77"/>
        <v>10500.525</v>
      </c>
      <c r="Y57" s="203">
        <f t="shared" si="77"/>
        <v>10500.525</v>
      </c>
      <c r="Z57" s="203">
        <f t="shared" si="77"/>
        <v>10619.175000000001</v>
      </c>
      <c r="AA57" s="203">
        <f t="shared" si="77"/>
        <v>9200.3187500000004</v>
      </c>
      <c r="AB57" s="203">
        <f t="shared" si="77"/>
        <v>8843.380000000001</v>
      </c>
      <c r="AC57" s="203">
        <f t="shared" si="77"/>
        <v>8843.380000000001</v>
      </c>
      <c r="AD57" s="203">
        <f t="shared" si="77"/>
        <v>8843.380000000001</v>
      </c>
      <c r="AE57" s="203">
        <f t="shared" si="77"/>
        <v>8843.380000000001</v>
      </c>
      <c r="AF57" s="203">
        <f t="shared" si="77"/>
        <v>8358.2333333333336</v>
      </c>
      <c r="AG57" s="203">
        <f t="shared" si="77"/>
        <v>8395.3114583333336</v>
      </c>
      <c r="AH57" s="203">
        <f t="shared" si="77"/>
        <v>8043.4812499999998</v>
      </c>
      <c r="AI57" s="203">
        <f t="shared" si="77"/>
        <v>8043.4812499999998</v>
      </c>
      <c r="AJ57" s="203">
        <f t="shared" si="77"/>
        <v>8043.4812499999998</v>
      </c>
      <c r="AK57" s="203">
        <f t="shared" si="77"/>
        <v>8043.4812499999998</v>
      </c>
      <c r="AL57" s="203">
        <f t="shared" si="77"/>
        <v>8043.4812499999998</v>
      </c>
      <c r="AM57" s="203">
        <f t="shared" si="77"/>
        <v>8064.6687499999998</v>
      </c>
      <c r="AN57" s="203">
        <f t="shared" si="77"/>
        <v>7702.3625000000011</v>
      </c>
      <c r="AO57" s="203">
        <f t="shared" si="77"/>
        <v>7702.3625000000011</v>
      </c>
      <c r="AP57" s="203">
        <f t="shared" si="77"/>
        <v>7702.3625000000011</v>
      </c>
      <c r="AQ57" s="203">
        <f t="shared" si="77"/>
        <v>7702.3625000000011</v>
      </c>
      <c r="AR57" s="17"/>
      <c r="AS57" s="203">
        <f>AS56/AS52</f>
        <v>11865</v>
      </c>
      <c r="AT57" s="203">
        <f t="shared" ref="AT57:AY57" si="78">AT56/AT52</f>
        <v>35595</v>
      </c>
      <c r="AU57" s="203">
        <f t="shared" si="78"/>
        <v>35595</v>
      </c>
      <c r="AV57" s="203">
        <f t="shared" si="78"/>
        <v>35595</v>
      </c>
      <c r="AW57" s="203">
        <f t="shared" si="78"/>
        <v>28792.399999999998</v>
      </c>
      <c r="AX57" s="203">
        <f t="shared" si="78"/>
        <v>31501.575000000001</v>
      </c>
      <c r="AY57" s="203">
        <f t="shared" si="78"/>
        <v>22575.139999999996</v>
      </c>
      <c r="AZ57" s="203">
        <f>AZ56/AZ52</f>
        <v>26530.140000000003</v>
      </c>
      <c r="BA57" s="203">
        <f>BA56/BA52</f>
        <v>22403.662500000002</v>
      </c>
      <c r="BB57" s="203">
        <f>BB56/BB52</f>
        <v>24130.443750000002</v>
      </c>
      <c r="BC57" s="203">
        <f>BC56/BC52</f>
        <v>21796.993749999998</v>
      </c>
      <c r="BD57" s="203">
        <f>BD56/BD52</f>
        <v>23107.087500000001</v>
      </c>
      <c r="BE57" s="17"/>
      <c r="BF57" s="203">
        <f>BF56/BF52</f>
        <v>94920</v>
      </c>
      <c r="BG57" s="203">
        <f>BG56/BG52</f>
        <v>85281.664999999994</v>
      </c>
      <c r="BH57" s="203">
        <f>BH56/BH52</f>
        <v>85621.424218749991</v>
      </c>
    </row>
    <row r="58" spans="1:60">
      <c r="BA58" s="140"/>
      <c r="BB58" s="140"/>
      <c r="BC58" s="140"/>
      <c r="BD58" s="140"/>
      <c r="BF58" s="130"/>
      <c r="BG58" s="130"/>
      <c r="BH58" s="130"/>
    </row>
    <row r="59" spans="1:60" ht="13.5" thickBot="1">
      <c r="BA59" s="140"/>
      <c r="BB59" s="140"/>
      <c r="BC59" s="140"/>
      <c r="BD59" s="140"/>
      <c r="BF59" s="130"/>
      <c r="BG59" s="130"/>
      <c r="BH59" s="130"/>
    </row>
    <row r="60" spans="1:60" ht="13.5" thickBot="1">
      <c r="A60" s="1" t="s">
        <v>0</v>
      </c>
      <c r="B60" s="183" t="s">
        <v>131</v>
      </c>
      <c r="C60" s="82"/>
      <c r="D60" s="86"/>
      <c r="E60" s="205"/>
      <c r="F60" s="206"/>
      <c r="G60" s="206"/>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S60" s="85"/>
      <c r="AT60" s="85"/>
      <c r="AU60" s="85"/>
      <c r="AV60" s="85"/>
      <c r="AW60" s="85"/>
      <c r="AX60" s="85"/>
      <c r="AY60" s="85"/>
      <c r="AZ60" s="85"/>
      <c r="BA60" s="140"/>
      <c r="BB60" s="140"/>
      <c r="BC60" s="140"/>
      <c r="BD60" s="140"/>
      <c r="BF60" s="130"/>
      <c r="BG60" s="130"/>
      <c r="BH60" s="130"/>
    </row>
    <row r="61" spans="1:60">
      <c r="B61" s="135"/>
      <c r="C61" s="135"/>
      <c r="D61" s="86"/>
      <c r="E61" s="205"/>
      <c r="F61" s="206"/>
      <c r="G61" s="206"/>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S61" s="85"/>
      <c r="AT61" s="85"/>
      <c r="AU61" s="85"/>
      <c r="AV61" s="85"/>
      <c r="AW61" s="85"/>
      <c r="AX61" s="85"/>
      <c r="AY61" s="85"/>
      <c r="AZ61" s="85"/>
      <c r="BA61" s="140"/>
      <c r="BB61" s="140"/>
      <c r="BC61" s="140"/>
      <c r="BD61" s="140"/>
      <c r="BF61" s="130"/>
      <c r="BG61" s="130"/>
      <c r="BH61" s="130"/>
    </row>
    <row r="62" spans="1:60">
      <c r="C62" s="139"/>
      <c r="D62" s="184" t="s">
        <v>204</v>
      </c>
      <c r="E62" s="185">
        <v>120000</v>
      </c>
      <c r="F62" s="186">
        <v>43831</v>
      </c>
      <c r="G62" s="189"/>
      <c r="H62" s="140">
        <f t="shared" ref="H62:W77" si="79">IF(AND(H$8&gt;=$F62,OR($G62+30&gt;H$8,$G62=0)),IF(H$8-$F62&gt;365,($E62*(1+$C$4))/12,$E62/12),0)</f>
        <v>10000</v>
      </c>
      <c r="I62" s="140">
        <f t="shared" si="79"/>
        <v>10000</v>
      </c>
      <c r="J62" s="140">
        <f t="shared" si="79"/>
        <v>10000</v>
      </c>
      <c r="K62" s="140">
        <f t="shared" si="79"/>
        <v>10000</v>
      </c>
      <c r="L62" s="140">
        <f t="shared" si="79"/>
        <v>10000</v>
      </c>
      <c r="M62" s="140">
        <f t="shared" si="79"/>
        <v>10000</v>
      </c>
      <c r="N62" s="140">
        <f t="shared" si="79"/>
        <v>10000</v>
      </c>
      <c r="O62" s="140">
        <f t="shared" si="79"/>
        <v>10000</v>
      </c>
      <c r="P62" s="140">
        <f t="shared" si="79"/>
        <v>10000</v>
      </c>
      <c r="Q62" s="140">
        <f t="shared" si="79"/>
        <v>10000</v>
      </c>
      <c r="R62" s="140">
        <f t="shared" si="79"/>
        <v>10000</v>
      </c>
      <c r="S62" s="140">
        <f t="shared" si="79"/>
        <v>10000</v>
      </c>
      <c r="T62" s="140">
        <f t="shared" si="79"/>
        <v>10300</v>
      </c>
      <c r="U62" s="140">
        <f t="shared" si="79"/>
        <v>10300</v>
      </c>
      <c r="V62" s="140">
        <f t="shared" si="79"/>
        <v>10300</v>
      </c>
      <c r="W62" s="140">
        <f t="shared" si="79"/>
        <v>10300</v>
      </c>
      <c r="X62" s="140">
        <f t="shared" ref="X62:AM77" si="80">IF(AND(X$8&gt;=$F62,OR($G62+30&gt;X$8,$G62=0)),IF(X$8-$F62&gt;365,($E62*(1+$C$4))/12,$E62/12),0)</f>
        <v>10300</v>
      </c>
      <c r="Y62" s="140">
        <f t="shared" si="80"/>
        <v>10300</v>
      </c>
      <c r="Z62" s="140">
        <f t="shared" si="80"/>
        <v>10300</v>
      </c>
      <c r="AA62" s="140">
        <f t="shared" si="80"/>
        <v>10300</v>
      </c>
      <c r="AB62" s="140">
        <f t="shared" si="80"/>
        <v>10300</v>
      </c>
      <c r="AC62" s="140">
        <f t="shared" si="80"/>
        <v>10300</v>
      </c>
      <c r="AD62" s="140">
        <f t="shared" si="80"/>
        <v>10300</v>
      </c>
      <c r="AE62" s="140">
        <f t="shared" si="80"/>
        <v>10300</v>
      </c>
      <c r="AF62" s="140">
        <f t="shared" si="80"/>
        <v>10300</v>
      </c>
      <c r="AG62" s="140">
        <f t="shared" si="80"/>
        <v>10300</v>
      </c>
      <c r="AH62" s="140">
        <f t="shared" si="80"/>
        <v>10300</v>
      </c>
      <c r="AI62" s="140">
        <f t="shared" si="80"/>
        <v>10300</v>
      </c>
      <c r="AJ62" s="140">
        <f t="shared" si="80"/>
        <v>10300</v>
      </c>
      <c r="AK62" s="140">
        <f t="shared" si="80"/>
        <v>10300</v>
      </c>
      <c r="AL62" s="140">
        <f t="shared" si="80"/>
        <v>10300</v>
      </c>
      <c r="AM62" s="140">
        <f t="shared" si="80"/>
        <v>10300</v>
      </c>
      <c r="AN62" s="140">
        <f t="shared" ref="AN62:AQ77" si="81">IF(AND(AN$8&gt;=$F62,OR($G62+30&gt;AN$8,$G62=0)),IF(AN$8-$F62&gt;365,($E62*(1+$C$4))/12,$E62/12),0)</f>
        <v>10300</v>
      </c>
      <c r="AO62" s="140">
        <f t="shared" si="81"/>
        <v>10300</v>
      </c>
      <c r="AP62" s="140">
        <f t="shared" si="81"/>
        <v>10300</v>
      </c>
      <c r="AQ62" s="140">
        <f t="shared" si="81"/>
        <v>10300</v>
      </c>
      <c r="AS62" s="140">
        <f t="shared" ref="AS62:AS77" si="82">SUM(H62:J62)</f>
        <v>30000</v>
      </c>
      <c r="AT62" s="140">
        <f t="shared" ref="AT62:AT77" si="83">SUM(K62:M62)</f>
        <v>30000</v>
      </c>
      <c r="AU62" s="140">
        <f t="shared" ref="AU62:AU77" si="84">SUM(N62:P62)</f>
        <v>30000</v>
      </c>
      <c r="AV62" s="140">
        <f t="shared" ref="AV62:AV77" si="85">SUM(Q62:S62)</f>
        <v>30000</v>
      </c>
      <c r="AW62" s="140">
        <f t="shared" ref="AW62:AW77" si="86">SUM(T62:V62)</f>
        <v>30900</v>
      </c>
      <c r="AX62" s="140">
        <f t="shared" ref="AX62:AX77" si="87">SUM(W62:Y62)</f>
        <v>30900</v>
      </c>
      <c r="AY62" s="140">
        <f t="shared" ref="AY62:AY77" si="88">SUM(Z62:AB62)</f>
        <v>30900</v>
      </c>
      <c r="AZ62" s="140">
        <f t="shared" ref="AZ62:AZ77" si="89">SUM(AC62:AE62)</f>
        <v>30900</v>
      </c>
      <c r="BA62" s="140">
        <f t="shared" si="11"/>
        <v>30900</v>
      </c>
      <c r="BB62" s="140">
        <f t="shared" si="12"/>
        <v>30900</v>
      </c>
      <c r="BC62" s="140">
        <f t="shared" si="13"/>
        <v>30900</v>
      </c>
      <c r="BD62" s="140">
        <f t="shared" si="14"/>
        <v>30900</v>
      </c>
      <c r="BF62" s="188">
        <f>SUM(AS62:AV62)</f>
        <v>120000</v>
      </c>
      <c r="BG62" s="188">
        <f>SUM(AW62:AZ62)</f>
        <v>123600</v>
      </c>
      <c r="BH62" s="188">
        <f t="shared" ref="BH62:BH77" si="90">SUM(BA62:BD62)</f>
        <v>123600</v>
      </c>
    </row>
    <row r="63" spans="1:60">
      <c r="B63" s="143"/>
      <c r="C63" s="139"/>
      <c r="D63" s="184" t="s">
        <v>205</v>
      </c>
      <c r="E63" s="185">
        <v>95000</v>
      </c>
      <c r="F63" s="186">
        <v>43831</v>
      </c>
      <c r="G63" s="189"/>
      <c r="H63" s="140">
        <f t="shared" si="79"/>
        <v>7916.666666666667</v>
      </c>
      <c r="I63" s="140">
        <f t="shared" si="79"/>
        <v>7916.666666666667</v>
      </c>
      <c r="J63" s="140">
        <f t="shared" si="79"/>
        <v>7916.666666666667</v>
      </c>
      <c r="K63" s="140">
        <f t="shared" si="79"/>
        <v>7916.666666666667</v>
      </c>
      <c r="L63" s="140">
        <f t="shared" si="79"/>
        <v>7916.666666666667</v>
      </c>
      <c r="M63" s="140">
        <f t="shared" si="79"/>
        <v>7916.666666666667</v>
      </c>
      <c r="N63" s="140">
        <f t="shared" si="79"/>
        <v>7916.666666666667</v>
      </c>
      <c r="O63" s="140">
        <f t="shared" si="79"/>
        <v>7916.666666666667</v>
      </c>
      <c r="P63" s="140">
        <f t="shared" si="79"/>
        <v>7916.666666666667</v>
      </c>
      <c r="Q63" s="140">
        <f t="shared" si="79"/>
        <v>7916.666666666667</v>
      </c>
      <c r="R63" s="140">
        <f t="shared" si="79"/>
        <v>7916.666666666667</v>
      </c>
      <c r="S63" s="140">
        <f t="shared" si="79"/>
        <v>7916.666666666667</v>
      </c>
      <c r="T63" s="140">
        <f t="shared" si="79"/>
        <v>8154.166666666667</v>
      </c>
      <c r="U63" s="140">
        <f t="shared" si="79"/>
        <v>8154.166666666667</v>
      </c>
      <c r="V63" s="140">
        <f t="shared" si="79"/>
        <v>8154.166666666667</v>
      </c>
      <c r="W63" s="140">
        <f t="shared" si="79"/>
        <v>8154.166666666667</v>
      </c>
      <c r="X63" s="140">
        <f t="shared" si="80"/>
        <v>8154.166666666667</v>
      </c>
      <c r="Y63" s="140">
        <f t="shared" si="80"/>
        <v>8154.166666666667</v>
      </c>
      <c r="Z63" s="140">
        <f t="shared" si="80"/>
        <v>8154.166666666667</v>
      </c>
      <c r="AA63" s="140">
        <f t="shared" si="80"/>
        <v>8154.166666666667</v>
      </c>
      <c r="AB63" s="140">
        <f t="shared" si="80"/>
        <v>8154.166666666667</v>
      </c>
      <c r="AC63" s="140">
        <f t="shared" si="80"/>
        <v>8154.166666666667</v>
      </c>
      <c r="AD63" s="140">
        <f t="shared" si="80"/>
        <v>8154.166666666667</v>
      </c>
      <c r="AE63" s="140">
        <f t="shared" si="80"/>
        <v>8154.166666666667</v>
      </c>
      <c r="AF63" s="140">
        <f t="shared" si="80"/>
        <v>8154.166666666667</v>
      </c>
      <c r="AG63" s="140">
        <f t="shared" si="80"/>
        <v>8154.166666666667</v>
      </c>
      <c r="AH63" s="140">
        <f t="shared" si="80"/>
        <v>8154.166666666667</v>
      </c>
      <c r="AI63" s="140">
        <f t="shared" si="80"/>
        <v>8154.166666666667</v>
      </c>
      <c r="AJ63" s="140">
        <f t="shared" si="80"/>
        <v>8154.166666666667</v>
      </c>
      <c r="AK63" s="140">
        <f t="shared" si="80"/>
        <v>8154.166666666667</v>
      </c>
      <c r="AL63" s="140">
        <f t="shared" si="80"/>
        <v>8154.166666666667</v>
      </c>
      <c r="AM63" s="140">
        <f t="shared" si="80"/>
        <v>8154.166666666667</v>
      </c>
      <c r="AN63" s="140">
        <f t="shared" si="81"/>
        <v>8154.166666666667</v>
      </c>
      <c r="AO63" s="140">
        <f t="shared" si="81"/>
        <v>8154.166666666667</v>
      </c>
      <c r="AP63" s="140">
        <f t="shared" si="81"/>
        <v>8154.166666666667</v>
      </c>
      <c r="AQ63" s="140">
        <f t="shared" si="81"/>
        <v>8154.166666666667</v>
      </c>
      <c r="AS63" s="140">
        <f t="shared" si="82"/>
        <v>23750</v>
      </c>
      <c r="AT63" s="140">
        <f t="shared" si="83"/>
        <v>23750</v>
      </c>
      <c r="AU63" s="140">
        <f t="shared" si="84"/>
        <v>23750</v>
      </c>
      <c r="AV63" s="140">
        <f t="shared" si="85"/>
        <v>23750</v>
      </c>
      <c r="AW63" s="140">
        <f t="shared" si="86"/>
        <v>24462.5</v>
      </c>
      <c r="AX63" s="140">
        <f t="shared" si="87"/>
        <v>24462.5</v>
      </c>
      <c r="AY63" s="140">
        <f t="shared" si="88"/>
        <v>24462.5</v>
      </c>
      <c r="AZ63" s="140">
        <f t="shared" si="89"/>
        <v>24462.5</v>
      </c>
      <c r="BA63" s="140">
        <f t="shared" si="11"/>
        <v>24462.5</v>
      </c>
      <c r="BB63" s="140">
        <f t="shared" si="12"/>
        <v>24462.5</v>
      </c>
      <c r="BC63" s="140">
        <f t="shared" si="13"/>
        <v>24462.5</v>
      </c>
      <c r="BD63" s="140">
        <f t="shared" si="14"/>
        <v>24462.5</v>
      </c>
      <c r="BF63" s="188">
        <f t="shared" ref="BF63:BF77" si="91">SUM(AS63:AV63)</f>
        <v>95000</v>
      </c>
      <c r="BG63" s="188">
        <f t="shared" ref="BG63:BG77" si="92">SUM(AW63:AZ63)</f>
        <v>97850</v>
      </c>
      <c r="BH63" s="188">
        <f t="shared" si="90"/>
        <v>97850</v>
      </c>
    </row>
    <row r="64" spans="1:60">
      <c r="B64" s="143"/>
      <c r="C64" s="139"/>
      <c r="D64" s="184" t="s">
        <v>205</v>
      </c>
      <c r="E64" s="185">
        <v>95000</v>
      </c>
      <c r="F64" s="186">
        <v>43831</v>
      </c>
      <c r="G64" s="189"/>
      <c r="H64" s="140">
        <f t="shared" si="79"/>
        <v>7916.666666666667</v>
      </c>
      <c r="I64" s="140">
        <f t="shared" si="79"/>
        <v>7916.666666666667</v>
      </c>
      <c r="J64" s="140">
        <f t="shared" si="79"/>
        <v>7916.666666666667</v>
      </c>
      <c r="K64" s="140">
        <f t="shared" si="79"/>
        <v>7916.666666666667</v>
      </c>
      <c r="L64" s="140">
        <f t="shared" si="79"/>
        <v>7916.666666666667</v>
      </c>
      <c r="M64" s="140">
        <f t="shared" si="79"/>
        <v>7916.666666666667</v>
      </c>
      <c r="N64" s="140">
        <f t="shared" si="79"/>
        <v>7916.666666666667</v>
      </c>
      <c r="O64" s="140">
        <f t="shared" si="79"/>
        <v>7916.666666666667</v>
      </c>
      <c r="P64" s="140">
        <f t="shared" si="79"/>
        <v>7916.666666666667</v>
      </c>
      <c r="Q64" s="140">
        <f t="shared" si="79"/>
        <v>7916.666666666667</v>
      </c>
      <c r="R64" s="140">
        <f t="shared" si="79"/>
        <v>7916.666666666667</v>
      </c>
      <c r="S64" s="140">
        <f t="shared" si="79"/>
        <v>7916.666666666667</v>
      </c>
      <c r="T64" s="140">
        <f t="shared" si="79"/>
        <v>8154.166666666667</v>
      </c>
      <c r="U64" s="140">
        <f t="shared" si="79"/>
        <v>8154.166666666667</v>
      </c>
      <c r="V64" s="140">
        <f t="shared" si="79"/>
        <v>8154.166666666667</v>
      </c>
      <c r="W64" s="140">
        <f t="shared" si="79"/>
        <v>8154.166666666667</v>
      </c>
      <c r="X64" s="140">
        <f t="shared" si="80"/>
        <v>8154.166666666667</v>
      </c>
      <c r="Y64" s="140">
        <f t="shared" si="80"/>
        <v>8154.166666666667</v>
      </c>
      <c r="Z64" s="140">
        <f t="shared" si="80"/>
        <v>8154.166666666667</v>
      </c>
      <c r="AA64" s="140">
        <f t="shared" si="80"/>
        <v>8154.166666666667</v>
      </c>
      <c r="AB64" s="140">
        <f t="shared" si="80"/>
        <v>8154.166666666667</v>
      </c>
      <c r="AC64" s="140">
        <f t="shared" si="80"/>
        <v>8154.166666666667</v>
      </c>
      <c r="AD64" s="140">
        <f t="shared" si="80"/>
        <v>8154.166666666667</v>
      </c>
      <c r="AE64" s="140">
        <f t="shared" si="80"/>
        <v>8154.166666666667</v>
      </c>
      <c r="AF64" s="140">
        <f t="shared" si="80"/>
        <v>8154.166666666667</v>
      </c>
      <c r="AG64" s="140">
        <f t="shared" si="80"/>
        <v>8154.166666666667</v>
      </c>
      <c r="AH64" s="140">
        <f t="shared" si="80"/>
        <v>8154.166666666667</v>
      </c>
      <c r="AI64" s="140">
        <f t="shared" si="80"/>
        <v>8154.166666666667</v>
      </c>
      <c r="AJ64" s="140">
        <f t="shared" si="80"/>
        <v>8154.166666666667</v>
      </c>
      <c r="AK64" s="140">
        <f t="shared" si="80"/>
        <v>8154.166666666667</v>
      </c>
      <c r="AL64" s="140">
        <f t="shared" si="80"/>
        <v>8154.166666666667</v>
      </c>
      <c r="AM64" s="140">
        <f t="shared" si="80"/>
        <v>8154.166666666667</v>
      </c>
      <c r="AN64" s="140">
        <f t="shared" si="81"/>
        <v>8154.166666666667</v>
      </c>
      <c r="AO64" s="140">
        <f t="shared" si="81"/>
        <v>8154.166666666667</v>
      </c>
      <c r="AP64" s="140">
        <f t="shared" si="81"/>
        <v>8154.166666666667</v>
      </c>
      <c r="AQ64" s="140">
        <f t="shared" si="81"/>
        <v>8154.166666666667</v>
      </c>
      <c r="AS64" s="140">
        <f t="shared" si="82"/>
        <v>23750</v>
      </c>
      <c r="AT64" s="140">
        <f t="shared" si="83"/>
        <v>23750</v>
      </c>
      <c r="AU64" s="140">
        <f t="shared" si="84"/>
        <v>23750</v>
      </c>
      <c r="AV64" s="140">
        <f t="shared" si="85"/>
        <v>23750</v>
      </c>
      <c r="AW64" s="140">
        <f t="shared" si="86"/>
        <v>24462.5</v>
      </c>
      <c r="AX64" s="140">
        <f t="shared" si="87"/>
        <v>24462.5</v>
      </c>
      <c r="AY64" s="140">
        <f t="shared" si="88"/>
        <v>24462.5</v>
      </c>
      <c r="AZ64" s="140">
        <f t="shared" si="89"/>
        <v>24462.5</v>
      </c>
      <c r="BA64" s="140">
        <f t="shared" si="11"/>
        <v>24462.5</v>
      </c>
      <c r="BB64" s="140">
        <f t="shared" si="12"/>
        <v>24462.5</v>
      </c>
      <c r="BC64" s="140">
        <f t="shared" si="13"/>
        <v>24462.5</v>
      </c>
      <c r="BD64" s="140">
        <f t="shared" si="14"/>
        <v>24462.5</v>
      </c>
      <c r="BF64" s="188">
        <f t="shared" si="91"/>
        <v>95000</v>
      </c>
      <c r="BG64" s="188">
        <f t="shared" si="92"/>
        <v>97850</v>
      </c>
      <c r="BH64" s="188">
        <f t="shared" si="90"/>
        <v>97850</v>
      </c>
    </row>
    <row r="65" spans="2:60">
      <c r="C65" s="139"/>
      <c r="D65" s="192" t="s">
        <v>132</v>
      </c>
      <c r="E65" s="185">
        <v>65000</v>
      </c>
      <c r="F65" s="186">
        <v>43891</v>
      </c>
      <c r="G65" s="189"/>
      <c r="H65" s="140">
        <f t="shared" si="79"/>
        <v>0</v>
      </c>
      <c r="I65" s="140">
        <f t="shared" si="79"/>
        <v>0</v>
      </c>
      <c r="J65" s="140">
        <f t="shared" si="79"/>
        <v>5416.666666666667</v>
      </c>
      <c r="K65" s="140">
        <f t="shared" si="79"/>
        <v>5416.666666666667</v>
      </c>
      <c r="L65" s="140">
        <f t="shared" si="79"/>
        <v>5416.666666666667</v>
      </c>
      <c r="M65" s="140">
        <f t="shared" si="79"/>
        <v>5416.666666666667</v>
      </c>
      <c r="N65" s="140">
        <f t="shared" si="79"/>
        <v>5416.666666666667</v>
      </c>
      <c r="O65" s="140">
        <f t="shared" si="79"/>
        <v>5416.666666666667</v>
      </c>
      <c r="P65" s="140">
        <f t="shared" si="79"/>
        <v>5416.666666666667</v>
      </c>
      <c r="Q65" s="140">
        <f t="shared" si="79"/>
        <v>5416.666666666667</v>
      </c>
      <c r="R65" s="140">
        <f t="shared" si="79"/>
        <v>5416.666666666667</v>
      </c>
      <c r="S65" s="140">
        <f t="shared" si="79"/>
        <v>5416.666666666667</v>
      </c>
      <c r="T65" s="140">
        <f t="shared" si="79"/>
        <v>5416.666666666667</v>
      </c>
      <c r="U65" s="140">
        <f t="shared" si="79"/>
        <v>5416.666666666667</v>
      </c>
      <c r="V65" s="140">
        <f t="shared" si="79"/>
        <v>5579.166666666667</v>
      </c>
      <c r="W65" s="140">
        <f t="shared" si="79"/>
        <v>5579.166666666667</v>
      </c>
      <c r="X65" s="140">
        <f t="shared" si="80"/>
        <v>5579.166666666667</v>
      </c>
      <c r="Y65" s="140">
        <f t="shared" si="80"/>
        <v>5579.166666666667</v>
      </c>
      <c r="Z65" s="140">
        <f t="shared" si="80"/>
        <v>5579.166666666667</v>
      </c>
      <c r="AA65" s="140">
        <f t="shared" si="80"/>
        <v>5579.166666666667</v>
      </c>
      <c r="AB65" s="140">
        <f t="shared" si="80"/>
        <v>5579.166666666667</v>
      </c>
      <c r="AC65" s="140">
        <f t="shared" si="80"/>
        <v>5579.166666666667</v>
      </c>
      <c r="AD65" s="140">
        <f t="shared" si="80"/>
        <v>5579.166666666667</v>
      </c>
      <c r="AE65" s="140">
        <f t="shared" si="80"/>
        <v>5579.166666666667</v>
      </c>
      <c r="AF65" s="140">
        <f t="shared" si="80"/>
        <v>5579.166666666667</v>
      </c>
      <c r="AG65" s="140">
        <f t="shared" si="80"/>
        <v>5579.166666666667</v>
      </c>
      <c r="AH65" s="140">
        <f t="shared" si="80"/>
        <v>5579.166666666667</v>
      </c>
      <c r="AI65" s="140">
        <f t="shared" si="80"/>
        <v>5579.166666666667</v>
      </c>
      <c r="AJ65" s="140">
        <f t="shared" si="80"/>
        <v>5579.166666666667</v>
      </c>
      <c r="AK65" s="140">
        <f t="shared" si="80"/>
        <v>5579.166666666667</v>
      </c>
      <c r="AL65" s="140">
        <f t="shared" si="80"/>
        <v>5579.166666666667</v>
      </c>
      <c r="AM65" s="140">
        <f t="shared" si="80"/>
        <v>5579.166666666667</v>
      </c>
      <c r="AN65" s="140">
        <f t="shared" si="81"/>
        <v>5579.166666666667</v>
      </c>
      <c r="AO65" s="140">
        <f t="shared" si="81"/>
        <v>5579.166666666667</v>
      </c>
      <c r="AP65" s="140">
        <f t="shared" si="81"/>
        <v>5579.166666666667</v>
      </c>
      <c r="AQ65" s="140">
        <f t="shared" si="81"/>
        <v>5579.166666666667</v>
      </c>
      <c r="AS65" s="140">
        <f t="shared" si="82"/>
        <v>5416.666666666667</v>
      </c>
      <c r="AT65" s="140">
        <f t="shared" si="83"/>
        <v>16250</v>
      </c>
      <c r="AU65" s="140">
        <f t="shared" si="84"/>
        <v>16250</v>
      </c>
      <c r="AV65" s="140">
        <f t="shared" si="85"/>
        <v>16250</v>
      </c>
      <c r="AW65" s="140">
        <f t="shared" si="86"/>
        <v>16412.5</v>
      </c>
      <c r="AX65" s="140">
        <f t="shared" si="87"/>
        <v>16737.5</v>
      </c>
      <c r="AY65" s="140">
        <f t="shared" si="88"/>
        <v>16737.5</v>
      </c>
      <c r="AZ65" s="140">
        <f t="shared" si="89"/>
        <v>16737.5</v>
      </c>
      <c r="BA65" s="140">
        <f t="shared" si="11"/>
        <v>16737.5</v>
      </c>
      <c r="BB65" s="140">
        <f t="shared" si="12"/>
        <v>16737.5</v>
      </c>
      <c r="BC65" s="140">
        <f t="shared" si="13"/>
        <v>16737.5</v>
      </c>
      <c r="BD65" s="140">
        <f t="shared" si="14"/>
        <v>16737.5</v>
      </c>
      <c r="BF65" s="188">
        <f t="shared" si="91"/>
        <v>54166.666666666672</v>
      </c>
      <c r="BG65" s="188">
        <f t="shared" si="92"/>
        <v>66625</v>
      </c>
      <c r="BH65" s="188">
        <f t="shared" si="90"/>
        <v>66950</v>
      </c>
    </row>
    <row r="66" spans="2:60">
      <c r="C66" s="139"/>
      <c r="D66" s="184" t="s">
        <v>205</v>
      </c>
      <c r="E66" s="185">
        <v>85000</v>
      </c>
      <c r="F66" s="186">
        <v>44044</v>
      </c>
      <c r="G66" s="189"/>
      <c r="H66" s="140">
        <f t="shared" si="79"/>
        <v>0</v>
      </c>
      <c r="I66" s="140">
        <f t="shared" si="79"/>
        <v>0</v>
      </c>
      <c r="J66" s="140">
        <f t="shared" si="79"/>
        <v>0</v>
      </c>
      <c r="K66" s="140">
        <f t="shared" si="79"/>
        <v>0</v>
      </c>
      <c r="L66" s="140">
        <f t="shared" si="79"/>
        <v>0</v>
      </c>
      <c r="M66" s="140">
        <f t="shared" si="79"/>
        <v>0</v>
      </c>
      <c r="N66" s="140">
        <f t="shared" si="79"/>
        <v>0</v>
      </c>
      <c r="O66" s="140">
        <f t="shared" si="79"/>
        <v>7083.333333333333</v>
      </c>
      <c r="P66" s="140">
        <f t="shared" si="79"/>
        <v>7083.333333333333</v>
      </c>
      <c r="Q66" s="140">
        <f t="shared" si="79"/>
        <v>7083.333333333333</v>
      </c>
      <c r="R66" s="140">
        <f t="shared" si="79"/>
        <v>7083.333333333333</v>
      </c>
      <c r="S66" s="140">
        <f t="shared" si="79"/>
        <v>7083.333333333333</v>
      </c>
      <c r="T66" s="140">
        <f t="shared" si="79"/>
        <v>7083.333333333333</v>
      </c>
      <c r="U66" s="140">
        <f t="shared" si="79"/>
        <v>7083.333333333333</v>
      </c>
      <c r="V66" s="140">
        <f t="shared" si="79"/>
        <v>7083.333333333333</v>
      </c>
      <c r="W66" s="140">
        <f t="shared" si="79"/>
        <v>7083.333333333333</v>
      </c>
      <c r="X66" s="140">
        <f t="shared" si="80"/>
        <v>7083.333333333333</v>
      </c>
      <c r="Y66" s="140">
        <f t="shared" si="80"/>
        <v>7083.333333333333</v>
      </c>
      <c r="Z66" s="140">
        <f t="shared" si="80"/>
        <v>7083.333333333333</v>
      </c>
      <c r="AA66" s="140">
        <f t="shared" si="80"/>
        <v>7295.833333333333</v>
      </c>
      <c r="AB66" s="140">
        <f t="shared" si="80"/>
        <v>7295.833333333333</v>
      </c>
      <c r="AC66" s="140">
        <f t="shared" si="80"/>
        <v>7295.833333333333</v>
      </c>
      <c r="AD66" s="140">
        <f t="shared" si="80"/>
        <v>7295.833333333333</v>
      </c>
      <c r="AE66" s="140">
        <f t="shared" si="80"/>
        <v>7295.833333333333</v>
      </c>
      <c r="AF66" s="140">
        <f t="shared" si="80"/>
        <v>7295.833333333333</v>
      </c>
      <c r="AG66" s="140">
        <f t="shared" si="80"/>
        <v>7295.833333333333</v>
      </c>
      <c r="AH66" s="140">
        <f t="shared" si="80"/>
        <v>7295.833333333333</v>
      </c>
      <c r="AI66" s="140">
        <f t="shared" si="80"/>
        <v>7295.833333333333</v>
      </c>
      <c r="AJ66" s="140">
        <f t="shared" si="80"/>
        <v>7295.833333333333</v>
      </c>
      <c r="AK66" s="140">
        <f t="shared" si="80"/>
        <v>7295.833333333333</v>
      </c>
      <c r="AL66" s="140">
        <f t="shared" si="80"/>
        <v>7295.833333333333</v>
      </c>
      <c r="AM66" s="140">
        <f t="shared" si="80"/>
        <v>7295.833333333333</v>
      </c>
      <c r="AN66" s="140">
        <f t="shared" si="81"/>
        <v>7295.833333333333</v>
      </c>
      <c r="AO66" s="140">
        <f t="shared" si="81"/>
        <v>7295.833333333333</v>
      </c>
      <c r="AP66" s="140">
        <f t="shared" si="81"/>
        <v>7295.833333333333</v>
      </c>
      <c r="AQ66" s="140">
        <f t="shared" si="81"/>
        <v>7295.833333333333</v>
      </c>
      <c r="AS66" s="140">
        <f t="shared" si="82"/>
        <v>0</v>
      </c>
      <c r="AT66" s="140">
        <f t="shared" si="83"/>
        <v>0</v>
      </c>
      <c r="AU66" s="140">
        <f t="shared" si="84"/>
        <v>14166.666666666666</v>
      </c>
      <c r="AV66" s="140">
        <f t="shared" si="85"/>
        <v>21250</v>
      </c>
      <c r="AW66" s="140">
        <f t="shared" si="86"/>
        <v>21250</v>
      </c>
      <c r="AX66" s="140">
        <f t="shared" si="87"/>
        <v>21250</v>
      </c>
      <c r="AY66" s="140">
        <f t="shared" si="88"/>
        <v>21675</v>
      </c>
      <c r="AZ66" s="140">
        <f t="shared" si="89"/>
        <v>21887.5</v>
      </c>
      <c r="BA66" s="140">
        <f t="shared" si="11"/>
        <v>21887.5</v>
      </c>
      <c r="BB66" s="140">
        <f t="shared" si="12"/>
        <v>21887.5</v>
      </c>
      <c r="BC66" s="140">
        <f t="shared" si="13"/>
        <v>21887.5</v>
      </c>
      <c r="BD66" s="140">
        <f t="shared" si="14"/>
        <v>21887.5</v>
      </c>
      <c r="BF66" s="188">
        <f t="shared" si="91"/>
        <v>35416.666666666664</v>
      </c>
      <c r="BG66" s="188">
        <f t="shared" si="92"/>
        <v>86062.5</v>
      </c>
      <c r="BH66" s="188">
        <f t="shared" si="90"/>
        <v>87550</v>
      </c>
    </row>
    <row r="67" spans="2:60">
      <c r="C67" s="190"/>
      <c r="D67" s="184" t="s">
        <v>206</v>
      </c>
      <c r="E67" s="185">
        <v>100000</v>
      </c>
      <c r="F67" s="186">
        <v>44105</v>
      </c>
      <c r="G67" s="189"/>
      <c r="H67" s="140">
        <f t="shared" si="79"/>
        <v>0</v>
      </c>
      <c r="I67" s="140">
        <f t="shared" si="79"/>
        <v>0</v>
      </c>
      <c r="J67" s="140">
        <f t="shared" si="79"/>
        <v>0</v>
      </c>
      <c r="K67" s="140">
        <f t="shared" si="79"/>
        <v>0</v>
      </c>
      <c r="L67" s="140">
        <f t="shared" si="79"/>
        <v>0</v>
      </c>
      <c r="M67" s="140">
        <f t="shared" si="79"/>
        <v>0</v>
      </c>
      <c r="N67" s="140">
        <f t="shared" si="79"/>
        <v>0</v>
      </c>
      <c r="O67" s="140">
        <f t="shared" si="79"/>
        <v>0</v>
      </c>
      <c r="P67" s="140">
        <f t="shared" si="79"/>
        <v>0</v>
      </c>
      <c r="Q67" s="140">
        <f t="shared" si="79"/>
        <v>8333.3333333333339</v>
      </c>
      <c r="R67" s="140">
        <f t="shared" si="79"/>
        <v>8333.3333333333339</v>
      </c>
      <c r="S67" s="140">
        <f t="shared" si="79"/>
        <v>8333.3333333333339</v>
      </c>
      <c r="T67" s="140">
        <f t="shared" si="79"/>
        <v>8333.3333333333339</v>
      </c>
      <c r="U67" s="140">
        <f t="shared" si="79"/>
        <v>8333.3333333333339</v>
      </c>
      <c r="V67" s="140">
        <f t="shared" si="79"/>
        <v>8333.3333333333339</v>
      </c>
      <c r="W67" s="140">
        <f t="shared" si="79"/>
        <v>8333.3333333333339</v>
      </c>
      <c r="X67" s="140">
        <f t="shared" si="80"/>
        <v>8333.3333333333339</v>
      </c>
      <c r="Y67" s="140">
        <f t="shared" si="80"/>
        <v>8333.3333333333339</v>
      </c>
      <c r="Z67" s="140">
        <f t="shared" si="80"/>
        <v>8333.3333333333339</v>
      </c>
      <c r="AA67" s="140">
        <f t="shared" si="80"/>
        <v>8333.3333333333339</v>
      </c>
      <c r="AB67" s="140">
        <f t="shared" si="80"/>
        <v>8333.3333333333339</v>
      </c>
      <c r="AC67" s="140">
        <f t="shared" si="80"/>
        <v>8583.3333333333339</v>
      </c>
      <c r="AD67" s="140">
        <f t="shared" si="80"/>
        <v>8583.3333333333339</v>
      </c>
      <c r="AE67" s="140">
        <f t="shared" si="80"/>
        <v>8583.3333333333339</v>
      </c>
      <c r="AF67" s="140">
        <f t="shared" si="80"/>
        <v>8583.3333333333339</v>
      </c>
      <c r="AG67" s="140">
        <f t="shared" si="80"/>
        <v>8583.3333333333339</v>
      </c>
      <c r="AH67" s="140">
        <f t="shared" si="80"/>
        <v>8583.3333333333339</v>
      </c>
      <c r="AI67" s="140">
        <f t="shared" si="80"/>
        <v>8583.3333333333339</v>
      </c>
      <c r="AJ67" s="140">
        <f t="shared" si="80"/>
        <v>8583.3333333333339</v>
      </c>
      <c r="AK67" s="140">
        <f t="shared" si="80"/>
        <v>8583.3333333333339</v>
      </c>
      <c r="AL67" s="140">
        <f t="shared" si="80"/>
        <v>8583.3333333333339</v>
      </c>
      <c r="AM67" s="140">
        <f t="shared" si="80"/>
        <v>8583.3333333333339</v>
      </c>
      <c r="AN67" s="140">
        <f t="shared" si="81"/>
        <v>8583.3333333333339</v>
      </c>
      <c r="AO67" s="140">
        <f t="shared" si="81"/>
        <v>8583.3333333333339</v>
      </c>
      <c r="AP67" s="140">
        <f t="shared" si="81"/>
        <v>8583.3333333333339</v>
      </c>
      <c r="AQ67" s="140">
        <f t="shared" si="81"/>
        <v>8583.3333333333339</v>
      </c>
      <c r="AS67" s="140">
        <f t="shared" si="82"/>
        <v>0</v>
      </c>
      <c r="AT67" s="140">
        <f t="shared" si="83"/>
        <v>0</v>
      </c>
      <c r="AU67" s="140">
        <f t="shared" si="84"/>
        <v>0</v>
      </c>
      <c r="AV67" s="140">
        <f t="shared" si="85"/>
        <v>25000</v>
      </c>
      <c r="AW67" s="140">
        <f t="shared" si="86"/>
        <v>25000</v>
      </c>
      <c r="AX67" s="140">
        <f t="shared" si="87"/>
        <v>25000</v>
      </c>
      <c r="AY67" s="140">
        <f t="shared" si="88"/>
        <v>25000</v>
      </c>
      <c r="AZ67" s="140">
        <f t="shared" si="89"/>
        <v>25750</v>
      </c>
      <c r="BA67" s="140">
        <f t="shared" si="11"/>
        <v>25750</v>
      </c>
      <c r="BB67" s="140">
        <f t="shared" si="12"/>
        <v>25750</v>
      </c>
      <c r="BC67" s="140">
        <f t="shared" si="13"/>
        <v>25750</v>
      </c>
      <c r="BD67" s="140">
        <f t="shared" si="14"/>
        <v>25750</v>
      </c>
      <c r="BF67" s="188">
        <f t="shared" si="91"/>
        <v>25000</v>
      </c>
      <c r="BG67" s="188">
        <f t="shared" si="92"/>
        <v>100750</v>
      </c>
      <c r="BH67" s="188">
        <f t="shared" si="90"/>
        <v>103000</v>
      </c>
    </row>
    <row r="68" spans="2:60">
      <c r="C68" s="191"/>
      <c r="D68" s="192" t="s">
        <v>133</v>
      </c>
      <c r="E68" s="185">
        <v>65000</v>
      </c>
      <c r="F68" s="186">
        <v>44105</v>
      </c>
      <c r="G68" s="189"/>
      <c r="H68" s="140">
        <f t="shared" si="79"/>
        <v>0</v>
      </c>
      <c r="I68" s="140">
        <f t="shared" si="79"/>
        <v>0</v>
      </c>
      <c r="J68" s="140">
        <f t="shared" si="79"/>
        <v>0</v>
      </c>
      <c r="K68" s="140">
        <f t="shared" si="79"/>
        <v>0</v>
      </c>
      <c r="L68" s="140">
        <f t="shared" si="79"/>
        <v>0</v>
      </c>
      <c r="M68" s="140">
        <f t="shared" si="79"/>
        <v>0</v>
      </c>
      <c r="N68" s="140">
        <f t="shared" si="79"/>
        <v>0</v>
      </c>
      <c r="O68" s="140">
        <f t="shared" si="79"/>
        <v>0</v>
      </c>
      <c r="P68" s="140">
        <f t="shared" si="79"/>
        <v>0</v>
      </c>
      <c r="Q68" s="140">
        <f t="shared" si="79"/>
        <v>5416.666666666667</v>
      </c>
      <c r="R68" s="140">
        <f t="shared" si="79"/>
        <v>5416.666666666667</v>
      </c>
      <c r="S68" s="140">
        <f t="shared" si="79"/>
        <v>5416.666666666667</v>
      </c>
      <c r="T68" s="140">
        <f t="shared" si="79"/>
        <v>5416.666666666667</v>
      </c>
      <c r="U68" s="140">
        <f t="shared" si="79"/>
        <v>5416.666666666667</v>
      </c>
      <c r="V68" s="140">
        <f t="shared" si="79"/>
        <v>5416.666666666667</v>
      </c>
      <c r="W68" s="140">
        <f t="shared" si="79"/>
        <v>5416.666666666667</v>
      </c>
      <c r="X68" s="140">
        <f t="shared" si="80"/>
        <v>5416.666666666667</v>
      </c>
      <c r="Y68" s="140">
        <f t="shared" si="80"/>
        <v>5416.666666666667</v>
      </c>
      <c r="Z68" s="140">
        <f t="shared" si="80"/>
        <v>5416.666666666667</v>
      </c>
      <c r="AA68" s="140">
        <f t="shared" si="80"/>
        <v>5416.666666666667</v>
      </c>
      <c r="AB68" s="140">
        <f t="shared" si="80"/>
        <v>5416.666666666667</v>
      </c>
      <c r="AC68" s="140">
        <f t="shared" si="80"/>
        <v>5579.166666666667</v>
      </c>
      <c r="AD68" s="140">
        <f t="shared" si="80"/>
        <v>5579.166666666667</v>
      </c>
      <c r="AE68" s="140">
        <f t="shared" si="80"/>
        <v>5579.166666666667</v>
      </c>
      <c r="AF68" s="140">
        <f t="shared" si="80"/>
        <v>5579.166666666667</v>
      </c>
      <c r="AG68" s="140">
        <f t="shared" si="80"/>
        <v>5579.166666666667</v>
      </c>
      <c r="AH68" s="140">
        <f t="shared" si="80"/>
        <v>5579.166666666667</v>
      </c>
      <c r="AI68" s="140">
        <f t="shared" si="80"/>
        <v>5579.166666666667</v>
      </c>
      <c r="AJ68" s="140">
        <f t="shared" si="80"/>
        <v>5579.166666666667</v>
      </c>
      <c r="AK68" s="140">
        <f t="shared" si="80"/>
        <v>5579.166666666667</v>
      </c>
      <c r="AL68" s="140">
        <f t="shared" si="80"/>
        <v>5579.166666666667</v>
      </c>
      <c r="AM68" s="140">
        <f t="shared" si="80"/>
        <v>5579.166666666667</v>
      </c>
      <c r="AN68" s="140">
        <f t="shared" si="81"/>
        <v>5579.166666666667</v>
      </c>
      <c r="AO68" s="140">
        <f t="shared" si="81"/>
        <v>5579.166666666667</v>
      </c>
      <c r="AP68" s="140">
        <f t="shared" si="81"/>
        <v>5579.166666666667</v>
      </c>
      <c r="AQ68" s="140">
        <f t="shared" si="81"/>
        <v>5579.166666666667</v>
      </c>
      <c r="AS68" s="140">
        <f t="shared" si="82"/>
        <v>0</v>
      </c>
      <c r="AT68" s="140">
        <f t="shared" si="83"/>
        <v>0</v>
      </c>
      <c r="AU68" s="140">
        <f t="shared" si="84"/>
        <v>0</v>
      </c>
      <c r="AV68" s="140">
        <f t="shared" si="85"/>
        <v>16250</v>
      </c>
      <c r="AW68" s="140">
        <f t="shared" si="86"/>
        <v>16250</v>
      </c>
      <c r="AX68" s="140">
        <f t="shared" si="87"/>
        <v>16250</v>
      </c>
      <c r="AY68" s="140">
        <f t="shared" si="88"/>
        <v>16250</v>
      </c>
      <c r="AZ68" s="140">
        <f t="shared" si="89"/>
        <v>16737.5</v>
      </c>
      <c r="BA68" s="140">
        <f t="shared" si="11"/>
        <v>16737.5</v>
      </c>
      <c r="BB68" s="140">
        <f t="shared" si="12"/>
        <v>16737.5</v>
      </c>
      <c r="BC68" s="140">
        <f t="shared" si="13"/>
        <v>16737.5</v>
      </c>
      <c r="BD68" s="140">
        <f t="shared" si="14"/>
        <v>16737.5</v>
      </c>
      <c r="BF68" s="188">
        <f t="shared" si="91"/>
        <v>16250</v>
      </c>
      <c r="BG68" s="188">
        <f t="shared" si="92"/>
        <v>65487.5</v>
      </c>
      <c r="BH68" s="188">
        <f t="shared" si="90"/>
        <v>66950</v>
      </c>
    </row>
    <row r="69" spans="2:60">
      <c r="C69" s="191"/>
      <c r="D69" s="184" t="s">
        <v>207</v>
      </c>
      <c r="E69" s="185">
        <v>100000</v>
      </c>
      <c r="F69" s="186">
        <v>44197</v>
      </c>
      <c r="G69" s="189"/>
      <c r="H69" s="140">
        <f t="shared" si="79"/>
        <v>0</v>
      </c>
      <c r="I69" s="140">
        <f t="shared" si="79"/>
        <v>0</v>
      </c>
      <c r="J69" s="140">
        <f t="shared" si="79"/>
        <v>0</v>
      </c>
      <c r="K69" s="140">
        <f t="shared" si="79"/>
        <v>0</v>
      </c>
      <c r="L69" s="140">
        <f t="shared" si="79"/>
        <v>0</v>
      </c>
      <c r="M69" s="140">
        <f t="shared" si="79"/>
        <v>0</v>
      </c>
      <c r="N69" s="140">
        <f t="shared" si="79"/>
        <v>0</v>
      </c>
      <c r="O69" s="140">
        <f t="shared" si="79"/>
        <v>0</v>
      </c>
      <c r="P69" s="140">
        <f t="shared" si="79"/>
        <v>0</v>
      </c>
      <c r="Q69" s="140">
        <f t="shared" si="79"/>
        <v>0</v>
      </c>
      <c r="R69" s="140">
        <f t="shared" si="79"/>
        <v>0</v>
      </c>
      <c r="S69" s="140">
        <f t="shared" si="79"/>
        <v>0</v>
      </c>
      <c r="T69" s="140">
        <f t="shared" si="79"/>
        <v>8333.3333333333339</v>
      </c>
      <c r="U69" s="140">
        <f t="shared" si="79"/>
        <v>8333.3333333333339</v>
      </c>
      <c r="V69" s="140">
        <f t="shared" si="79"/>
        <v>8333.3333333333339</v>
      </c>
      <c r="W69" s="140">
        <f t="shared" si="79"/>
        <v>8333.3333333333339</v>
      </c>
      <c r="X69" s="140">
        <f t="shared" si="80"/>
        <v>8333.3333333333339</v>
      </c>
      <c r="Y69" s="140">
        <f t="shared" si="80"/>
        <v>8333.3333333333339</v>
      </c>
      <c r="Z69" s="140">
        <f t="shared" si="80"/>
        <v>8333.3333333333339</v>
      </c>
      <c r="AA69" s="140">
        <f t="shared" si="80"/>
        <v>8333.3333333333339</v>
      </c>
      <c r="AB69" s="140">
        <f t="shared" si="80"/>
        <v>8333.3333333333339</v>
      </c>
      <c r="AC69" s="140">
        <f t="shared" si="80"/>
        <v>8333.3333333333339</v>
      </c>
      <c r="AD69" s="140">
        <f t="shared" si="80"/>
        <v>8333.3333333333339</v>
      </c>
      <c r="AE69" s="140">
        <f t="shared" si="80"/>
        <v>8333.3333333333339</v>
      </c>
      <c r="AF69" s="140">
        <f t="shared" si="80"/>
        <v>8583.3333333333339</v>
      </c>
      <c r="AG69" s="140">
        <f t="shared" si="80"/>
        <v>8583.3333333333339</v>
      </c>
      <c r="AH69" s="140">
        <f t="shared" si="80"/>
        <v>8583.3333333333339</v>
      </c>
      <c r="AI69" s="140">
        <f t="shared" si="80"/>
        <v>8583.3333333333339</v>
      </c>
      <c r="AJ69" s="140">
        <f t="shared" si="80"/>
        <v>8583.3333333333339</v>
      </c>
      <c r="AK69" s="140">
        <f t="shared" si="80"/>
        <v>8583.3333333333339</v>
      </c>
      <c r="AL69" s="140">
        <f t="shared" si="80"/>
        <v>8583.3333333333339</v>
      </c>
      <c r="AM69" s="140">
        <f t="shared" si="80"/>
        <v>8583.3333333333339</v>
      </c>
      <c r="AN69" s="140">
        <f t="shared" si="81"/>
        <v>8583.3333333333339</v>
      </c>
      <c r="AO69" s="140">
        <f t="shared" si="81"/>
        <v>8583.3333333333339</v>
      </c>
      <c r="AP69" s="140">
        <f t="shared" si="81"/>
        <v>8583.3333333333339</v>
      </c>
      <c r="AQ69" s="140">
        <f t="shared" si="81"/>
        <v>8583.3333333333339</v>
      </c>
      <c r="AS69" s="140">
        <f t="shared" si="82"/>
        <v>0</v>
      </c>
      <c r="AT69" s="140">
        <f t="shared" si="83"/>
        <v>0</v>
      </c>
      <c r="AU69" s="140">
        <f t="shared" si="84"/>
        <v>0</v>
      </c>
      <c r="AV69" s="140">
        <f t="shared" si="85"/>
        <v>0</v>
      </c>
      <c r="AW69" s="140">
        <f t="shared" si="86"/>
        <v>25000</v>
      </c>
      <c r="AX69" s="140">
        <f t="shared" si="87"/>
        <v>25000</v>
      </c>
      <c r="AY69" s="140">
        <f t="shared" si="88"/>
        <v>25000</v>
      </c>
      <c r="AZ69" s="140">
        <f t="shared" si="89"/>
        <v>25000</v>
      </c>
      <c r="BA69" s="140">
        <f t="shared" si="11"/>
        <v>25750</v>
      </c>
      <c r="BB69" s="140">
        <f t="shared" si="12"/>
        <v>25750</v>
      </c>
      <c r="BC69" s="140">
        <f t="shared" si="13"/>
        <v>25750</v>
      </c>
      <c r="BD69" s="140">
        <f t="shared" si="14"/>
        <v>25750</v>
      </c>
      <c r="BF69" s="188">
        <f t="shared" si="91"/>
        <v>0</v>
      </c>
      <c r="BG69" s="188">
        <f t="shared" si="92"/>
        <v>100000</v>
      </c>
      <c r="BH69" s="188">
        <f t="shared" si="90"/>
        <v>103000</v>
      </c>
    </row>
    <row r="70" spans="2:60">
      <c r="C70" s="191"/>
      <c r="D70" s="184" t="s">
        <v>205</v>
      </c>
      <c r="E70" s="185">
        <v>90000</v>
      </c>
      <c r="F70" s="186">
        <v>44348</v>
      </c>
      <c r="G70" s="189"/>
      <c r="H70" s="140">
        <f t="shared" si="79"/>
        <v>0</v>
      </c>
      <c r="I70" s="140">
        <f t="shared" si="79"/>
        <v>0</v>
      </c>
      <c r="J70" s="140">
        <f t="shared" si="79"/>
        <v>0</v>
      </c>
      <c r="K70" s="140">
        <f t="shared" si="79"/>
        <v>0</v>
      </c>
      <c r="L70" s="140">
        <f t="shared" si="79"/>
        <v>0</v>
      </c>
      <c r="M70" s="140">
        <f t="shared" si="79"/>
        <v>0</v>
      </c>
      <c r="N70" s="140">
        <f t="shared" si="79"/>
        <v>0</v>
      </c>
      <c r="O70" s="140">
        <f t="shared" si="79"/>
        <v>0</v>
      </c>
      <c r="P70" s="140">
        <f t="shared" si="79"/>
        <v>0</v>
      </c>
      <c r="Q70" s="140">
        <f t="shared" si="79"/>
        <v>0</v>
      </c>
      <c r="R70" s="140">
        <f t="shared" si="79"/>
        <v>0</v>
      </c>
      <c r="S70" s="140">
        <f t="shared" si="79"/>
        <v>0</v>
      </c>
      <c r="T70" s="140">
        <f t="shared" si="79"/>
        <v>0</v>
      </c>
      <c r="U70" s="140">
        <f t="shared" si="79"/>
        <v>0</v>
      </c>
      <c r="V70" s="140">
        <f t="shared" si="79"/>
        <v>0</v>
      </c>
      <c r="W70" s="140">
        <f t="shared" si="79"/>
        <v>0</v>
      </c>
      <c r="X70" s="140">
        <f t="shared" si="80"/>
        <v>0</v>
      </c>
      <c r="Y70" s="140">
        <f t="shared" si="80"/>
        <v>7500</v>
      </c>
      <c r="Z70" s="140">
        <f t="shared" si="80"/>
        <v>7500</v>
      </c>
      <c r="AA70" s="140">
        <f t="shared" si="80"/>
        <v>7500</v>
      </c>
      <c r="AB70" s="140">
        <f t="shared" si="80"/>
        <v>7500</v>
      </c>
      <c r="AC70" s="140">
        <f t="shared" si="80"/>
        <v>7500</v>
      </c>
      <c r="AD70" s="140">
        <f t="shared" si="80"/>
        <v>7500</v>
      </c>
      <c r="AE70" s="140">
        <f t="shared" si="80"/>
        <v>7500</v>
      </c>
      <c r="AF70" s="140">
        <f t="shared" si="80"/>
        <v>7500</v>
      </c>
      <c r="AG70" s="140">
        <f t="shared" si="80"/>
        <v>7500</v>
      </c>
      <c r="AH70" s="140">
        <f t="shared" si="80"/>
        <v>7500</v>
      </c>
      <c r="AI70" s="140">
        <f t="shared" si="80"/>
        <v>7500</v>
      </c>
      <c r="AJ70" s="140">
        <f t="shared" si="80"/>
        <v>7500</v>
      </c>
      <c r="AK70" s="140">
        <f t="shared" si="80"/>
        <v>7725</v>
      </c>
      <c r="AL70" s="140">
        <f t="shared" si="80"/>
        <v>7725</v>
      </c>
      <c r="AM70" s="140">
        <f t="shared" si="80"/>
        <v>7725</v>
      </c>
      <c r="AN70" s="140">
        <f t="shared" si="81"/>
        <v>7725</v>
      </c>
      <c r="AO70" s="140">
        <f t="shared" si="81"/>
        <v>7725</v>
      </c>
      <c r="AP70" s="140">
        <f t="shared" si="81"/>
        <v>7725</v>
      </c>
      <c r="AQ70" s="140">
        <f t="shared" si="81"/>
        <v>7725</v>
      </c>
      <c r="AS70" s="140">
        <f t="shared" si="82"/>
        <v>0</v>
      </c>
      <c r="AT70" s="140">
        <f t="shared" si="83"/>
        <v>0</v>
      </c>
      <c r="AU70" s="140">
        <f t="shared" si="84"/>
        <v>0</v>
      </c>
      <c r="AV70" s="140">
        <f t="shared" si="85"/>
        <v>0</v>
      </c>
      <c r="AW70" s="140">
        <f t="shared" si="86"/>
        <v>0</v>
      </c>
      <c r="AX70" s="140">
        <f t="shared" si="87"/>
        <v>7500</v>
      </c>
      <c r="AY70" s="140">
        <f t="shared" si="88"/>
        <v>22500</v>
      </c>
      <c r="AZ70" s="140">
        <f t="shared" si="89"/>
        <v>22500</v>
      </c>
      <c r="BA70" s="140">
        <f t="shared" si="11"/>
        <v>22500</v>
      </c>
      <c r="BB70" s="140">
        <f t="shared" si="12"/>
        <v>22725</v>
      </c>
      <c r="BC70" s="140">
        <f t="shared" si="13"/>
        <v>23175</v>
      </c>
      <c r="BD70" s="140">
        <f t="shared" si="14"/>
        <v>23175</v>
      </c>
      <c r="BF70" s="188">
        <f t="shared" si="91"/>
        <v>0</v>
      </c>
      <c r="BG70" s="188">
        <f t="shared" si="92"/>
        <v>52500</v>
      </c>
      <c r="BH70" s="188">
        <f t="shared" si="90"/>
        <v>91575</v>
      </c>
    </row>
    <row r="71" spans="2:60">
      <c r="C71" s="191"/>
      <c r="D71" s="184" t="s">
        <v>205</v>
      </c>
      <c r="E71" s="185">
        <v>70000</v>
      </c>
      <c r="F71" s="186">
        <v>44621</v>
      </c>
      <c r="G71" s="189"/>
      <c r="H71" s="140">
        <f t="shared" si="79"/>
        <v>0</v>
      </c>
      <c r="I71" s="140">
        <f t="shared" si="79"/>
        <v>0</v>
      </c>
      <c r="J71" s="140">
        <f t="shared" si="79"/>
        <v>0</v>
      </c>
      <c r="K71" s="140">
        <f t="shared" si="79"/>
        <v>0</v>
      </c>
      <c r="L71" s="140">
        <f t="shared" si="79"/>
        <v>0</v>
      </c>
      <c r="M71" s="140">
        <f t="shared" si="79"/>
        <v>0</v>
      </c>
      <c r="N71" s="140">
        <f t="shared" si="79"/>
        <v>0</v>
      </c>
      <c r="O71" s="140">
        <f t="shared" si="79"/>
        <v>0</v>
      </c>
      <c r="P71" s="140">
        <f t="shared" si="79"/>
        <v>0</v>
      </c>
      <c r="Q71" s="140">
        <f t="shared" si="79"/>
        <v>0</v>
      </c>
      <c r="R71" s="140">
        <f t="shared" si="79"/>
        <v>0</v>
      </c>
      <c r="S71" s="140">
        <f t="shared" si="79"/>
        <v>0</v>
      </c>
      <c r="T71" s="140">
        <f t="shared" si="79"/>
        <v>0</v>
      </c>
      <c r="U71" s="140">
        <f t="shared" si="79"/>
        <v>0</v>
      </c>
      <c r="V71" s="140">
        <f t="shared" si="79"/>
        <v>0</v>
      </c>
      <c r="W71" s="140">
        <f t="shared" si="79"/>
        <v>0</v>
      </c>
      <c r="X71" s="140">
        <f t="shared" si="80"/>
        <v>0</v>
      </c>
      <c r="Y71" s="140">
        <f t="shared" si="80"/>
        <v>0</v>
      </c>
      <c r="Z71" s="140">
        <f t="shared" si="80"/>
        <v>0</v>
      </c>
      <c r="AA71" s="140">
        <f t="shared" si="80"/>
        <v>0</v>
      </c>
      <c r="AB71" s="140">
        <f t="shared" si="80"/>
        <v>0</v>
      </c>
      <c r="AC71" s="140">
        <f t="shared" si="80"/>
        <v>0</v>
      </c>
      <c r="AD71" s="140">
        <f t="shared" si="80"/>
        <v>0</v>
      </c>
      <c r="AE71" s="140">
        <f t="shared" si="80"/>
        <v>0</v>
      </c>
      <c r="AF71" s="140">
        <f t="shared" si="80"/>
        <v>0</v>
      </c>
      <c r="AG71" s="140">
        <f t="shared" si="80"/>
        <v>0</v>
      </c>
      <c r="AH71" s="140">
        <f t="shared" si="80"/>
        <v>5833.333333333333</v>
      </c>
      <c r="AI71" s="140">
        <f t="shared" si="80"/>
        <v>5833.333333333333</v>
      </c>
      <c r="AJ71" s="140">
        <f t="shared" si="80"/>
        <v>5833.333333333333</v>
      </c>
      <c r="AK71" s="140">
        <f t="shared" si="80"/>
        <v>5833.333333333333</v>
      </c>
      <c r="AL71" s="140">
        <f t="shared" si="80"/>
        <v>5833.333333333333</v>
      </c>
      <c r="AM71" s="140">
        <f t="shared" si="80"/>
        <v>5833.333333333333</v>
      </c>
      <c r="AN71" s="140">
        <f t="shared" si="81"/>
        <v>5833.333333333333</v>
      </c>
      <c r="AO71" s="140">
        <f t="shared" si="81"/>
        <v>5833.333333333333</v>
      </c>
      <c r="AP71" s="140">
        <f t="shared" si="81"/>
        <v>5833.333333333333</v>
      </c>
      <c r="AQ71" s="140">
        <f t="shared" si="81"/>
        <v>5833.333333333333</v>
      </c>
      <c r="AS71" s="140">
        <f t="shared" si="82"/>
        <v>0</v>
      </c>
      <c r="AT71" s="140">
        <f t="shared" si="83"/>
        <v>0</v>
      </c>
      <c r="AU71" s="140">
        <f t="shared" si="84"/>
        <v>0</v>
      </c>
      <c r="AV71" s="140">
        <f t="shared" si="85"/>
        <v>0</v>
      </c>
      <c r="AW71" s="140">
        <f t="shared" si="86"/>
        <v>0</v>
      </c>
      <c r="AX71" s="140">
        <f t="shared" si="87"/>
        <v>0</v>
      </c>
      <c r="AY71" s="140">
        <f t="shared" si="88"/>
        <v>0</v>
      </c>
      <c r="AZ71" s="140">
        <f t="shared" si="89"/>
        <v>0</v>
      </c>
      <c r="BA71" s="140">
        <f t="shared" si="11"/>
        <v>5833.333333333333</v>
      </c>
      <c r="BB71" s="140">
        <f t="shared" si="12"/>
        <v>17500</v>
      </c>
      <c r="BC71" s="140">
        <f t="shared" si="13"/>
        <v>17500</v>
      </c>
      <c r="BD71" s="140">
        <f t="shared" si="14"/>
        <v>17500</v>
      </c>
      <c r="BF71" s="188">
        <f t="shared" si="91"/>
        <v>0</v>
      </c>
      <c r="BG71" s="188">
        <f t="shared" si="92"/>
        <v>0</v>
      </c>
      <c r="BH71" s="188">
        <f t="shared" si="90"/>
        <v>58333.333333333328</v>
      </c>
    </row>
    <row r="72" spans="2:60">
      <c r="C72" s="191"/>
      <c r="D72" s="184" t="s">
        <v>208</v>
      </c>
      <c r="E72" s="185">
        <v>90000</v>
      </c>
      <c r="F72" s="186">
        <v>44652</v>
      </c>
      <c r="G72" s="189"/>
      <c r="H72" s="140">
        <f t="shared" si="79"/>
        <v>0</v>
      </c>
      <c r="I72" s="140">
        <f t="shared" si="79"/>
        <v>0</v>
      </c>
      <c r="J72" s="140">
        <f t="shared" si="79"/>
        <v>0</v>
      </c>
      <c r="K72" s="140">
        <f t="shared" si="79"/>
        <v>0</v>
      </c>
      <c r="L72" s="140">
        <f t="shared" si="79"/>
        <v>0</v>
      </c>
      <c r="M72" s="140">
        <f t="shared" si="79"/>
        <v>0</v>
      </c>
      <c r="N72" s="140">
        <f t="shared" si="79"/>
        <v>0</v>
      </c>
      <c r="O72" s="140">
        <f t="shared" si="79"/>
        <v>0</v>
      </c>
      <c r="P72" s="140">
        <f t="shared" si="79"/>
        <v>0</v>
      </c>
      <c r="Q72" s="140">
        <f t="shared" si="79"/>
        <v>0</v>
      </c>
      <c r="R72" s="140">
        <f t="shared" si="79"/>
        <v>0</v>
      </c>
      <c r="S72" s="140">
        <f t="shared" si="79"/>
        <v>0</v>
      </c>
      <c r="T72" s="140">
        <f t="shared" si="79"/>
        <v>0</v>
      </c>
      <c r="U72" s="140">
        <f t="shared" si="79"/>
        <v>0</v>
      </c>
      <c r="V72" s="140">
        <f t="shared" si="79"/>
        <v>0</v>
      </c>
      <c r="W72" s="140">
        <f t="shared" si="79"/>
        <v>0</v>
      </c>
      <c r="X72" s="140">
        <f t="shared" si="80"/>
        <v>0</v>
      </c>
      <c r="Y72" s="140">
        <f t="shared" si="80"/>
        <v>0</v>
      </c>
      <c r="Z72" s="140">
        <f t="shared" si="80"/>
        <v>0</v>
      </c>
      <c r="AA72" s="140">
        <f t="shared" si="80"/>
        <v>0</v>
      </c>
      <c r="AB72" s="140">
        <f t="shared" si="80"/>
        <v>0</v>
      </c>
      <c r="AC72" s="140">
        <f t="shared" si="80"/>
        <v>0</v>
      </c>
      <c r="AD72" s="140">
        <f t="shared" si="80"/>
        <v>0</v>
      </c>
      <c r="AE72" s="140">
        <f t="shared" si="80"/>
        <v>0</v>
      </c>
      <c r="AF72" s="140">
        <f t="shared" si="80"/>
        <v>0</v>
      </c>
      <c r="AG72" s="140">
        <f t="shared" si="80"/>
        <v>0</v>
      </c>
      <c r="AH72" s="140">
        <f t="shared" si="80"/>
        <v>0</v>
      </c>
      <c r="AI72" s="140">
        <f t="shared" si="80"/>
        <v>7500</v>
      </c>
      <c r="AJ72" s="140">
        <f t="shared" si="80"/>
        <v>7500</v>
      </c>
      <c r="AK72" s="140">
        <f t="shared" si="80"/>
        <v>7500</v>
      </c>
      <c r="AL72" s="140">
        <f t="shared" si="80"/>
        <v>7500</v>
      </c>
      <c r="AM72" s="140">
        <f t="shared" si="80"/>
        <v>7500</v>
      </c>
      <c r="AN72" s="140">
        <f t="shared" si="81"/>
        <v>7500</v>
      </c>
      <c r="AO72" s="140">
        <f t="shared" si="81"/>
        <v>7500</v>
      </c>
      <c r="AP72" s="140">
        <f t="shared" si="81"/>
        <v>7500</v>
      </c>
      <c r="AQ72" s="140">
        <f t="shared" si="81"/>
        <v>7500</v>
      </c>
      <c r="AS72" s="140">
        <f t="shared" si="82"/>
        <v>0</v>
      </c>
      <c r="AT72" s="140">
        <f t="shared" si="83"/>
        <v>0</v>
      </c>
      <c r="AU72" s="140">
        <f t="shared" si="84"/>
        <v>0</v>
      </c>
      <c r="AV72" s="140">
        <f t="shared" si="85"/>
        <v>0</v>
      </c>
      <c r="AW72" s="140">
        <f t="shared" si="86"/>
        <v>0</v>
      </c>
      <c r="AX72" s="140">
        <f t="shared" si="87"/>
        <v>0</v>
      </c>
      <c r="AY72" s="140">
        <f t="shared" si="88"/>
        <v>0</v>
      </c>
      <c r="AZ72" s="140">
        <f t="shared" si="89"/>
        <v>0</v>
      </c>
      <c r="BA72" s="140">
        <f t="shared" si="11"/>
        <v>0</v>
      </c>
      <c r="BB72" s="140">
        <f t="shared" si="12"/>
        <v>22500</v>
      </c>
      <c r="BC72" s="140">
        <f t="shared" si="13"/>
        <v>22500</v>
      </c>
      <c r="BD72" s="140">
        <f t="shared" si="14"/>
        <v>22500</v>
      </c>
      <c r="BF72" s="188">
        <f t="shared" si="91"/>
        <v>0</v>
      </c>
      <c r="BG72" s="188">
        <f t="shared" si="92"/>
        <v>0</v>
      </c>
      <c r="BH72" s="188">
        <f t="shared" si="90"/>
        <v>67500</v>
      </c>
    </row>
    <row r="73" spans="2:60">
      <c r="C73" s="191"/>
      <c r="D73" s="192" t="s">
        <v>209</v>
      </c>
      <c r="E73" s="185">
        <v>80000</v>
      </c>
      <c r="F73" s="186">
        <v>44835</v>
      </c>
      <c r="G73" s="189"/>
      <c r="H73" s="140">
        <f t="shared" si="79"/>
        <v>0</v>
      </c>
      <c r="I73" s="140">
        <f t="shared" si="79"/>
        <v>0</v>
      </c>
      <c r="J73" s="140">
        <f t="shared" si="79"/>
        <v>0</v>
      </c>
      <c r="K73" s="140">
        <f t="shared" si="79"/>
        <v>0</v>
      </c>
      <c r="L73" s="140">
        <f t="shared" si="79"/>
        <v>0</v>
      </c>
      <c r="M73" s="140">
        <f t="shared" si="79"/>
        <v>0</v>
      </c>
      <c r="N73" s="140">
        <f t="shared" si="79"/>
        <v>0</v>
      </c>
      <c r="O73" s="140">
        <f t="shared" si="79"/>
        <v>0</v>
      </c>
      <c r="P73" s="140">
        <f t="shared" si="79"/>
        <v>0</v>
      </c>
      <c r="Q73" s="140">
        <f t="shared" si="79"/>
        <v>0</v>
      </c>
      <c r="R73" s="140">
        <f t="shared" si="79"/>
        <v>0</v>
      </c>
      <c r="S73" s="140">
        <f t="shared" si="79"/>
        <v>0</v>
      </c>
      <c r="T73" s="140">
        <f t="shared" si="79"/>
        <v>0</v>
      </c>
      <c r="U73" s="140">
        <f t="shared" si="79"/>
        <v>0</v>
      </c>
      <c r="V73" s="140">
        <f t="shared" si="79"/>
        <v>0</v>
      </c>
      <c r="W73" s="140">
        <f t="shared" si="79"/>
        <v>0</v>
      </c>
      <c r="X73" s="140">
        <f t="shared" si="80"/>
        <v>0</v>
      </c>
      <c r="Y73" s="140">
        <f t="shared" si="80"/>
        <v>0</v>
      </c>
      <c r="Z73" s="140">
        <f t="shared" si="80"/>
        <v>0</v>
      </c>
      <c r="AA73" s="140">
        <f t="shared" si="80"/>
        <v>0</v>
      </c>
      <c r="AB73" s="140">
        <f t="shared" si="80"/>
        <v>0</v>
      </c>
      <c r="AC73" s="140">
        <f t="shared" si="80"/>
        <v>0</v>
      </c>
      <c r="AD73" s="140">
        <f t="shared" si="80"/>
        <v>0</v>
      </c>
      <c r="AE73" s="140">
        <f t="shared" si="80"/>
        <v>0</v>
      </c>
      <c r="AF73" s="140">
        <f t="shared" si="80"/>
        <v>0</v>
      </c>
      <c r="AG73" s="140">
        <f t="shared" si="80"/>
        <v>0</v>
      </c>
      <c r="AH73" s="140">
        <f t="shared" si="80"/>
        <v>0</v>
      </c>
      <c r="AI73" s="140">
        <f t="shared" si="80"/>
        <v>0</v>
      </c>
      <c r="AJ73" s="140">
        <f t="shared" si="80"/>
        <v>0</v>
      </c>
      <c r="AK73" s="140">
        <f t="shared" si="80"/>
        <v>0</v>
      </c>
      <c r="AL73" s="140">
        <f t="shared" si="80"/>
        <v>0</v>
      </c>
      <c r="AM73" s="140">
        <f t="shared" si="80"/>
        <v>0</v>
      </c>
      <c r="AN73" s="140">
        <f t="shared" si="81"/>
        <v>0</v>
      </c>
      <c r="AO73" s="140">
        <f t="shared" si="81"/>
        <v>6666.666666666667</v>
      </c>
      <c r="AP73" s="140">
        <f t="shared" si="81"/>
        <v>6666.666666666667</v>
      </c>
      <c r="AQ73" s="140">
        <f t="shared" si="81"/>
        <v>6666.666666666667</v>
      </c>
      <c r="AS73" s="140">
        <f t="shared" si="82"/>
        <v>0</v>
      </c>
      <c r="AT73" s="140">
        <f t="shared" si="83"/>
        <v>0</v>
      </c>
      <c r="AU73" s="140">
        <f t="shared" si="84"/>
        <v>0</v>
      </c>
      <c r="AV73" s="140">
        <f t="shared" si="85"/>
        <v>0</v>
      </c>
      <c r="AW73" s="140">
        <f t="shared" si="86"/>
        <v>0</v>
      </c>
      <c r="AX73" s="140">
        <f t="shared" si="87"/>
        <v>0</v>
      </c>
      <c r="AY73" s="140">
        <f t="shared" si="88"/>
        <v>0</v>
      </c>
      <c r="AZ73" s="140">
        <f t="shared" si="89"/>
        <v>0</v>
      </c>
      <c r="BA73" s="140">
        <f t="shared" si="11"/>
        <v>0</v>
      </c>
      <c r="BB73" s="140">
        <f t="shared" si="12"/>
        <v>0</v>
      </c>
      <c r="BC73" s="140">
        <f t="shared" si="13"/>
        <v>0</v>
      </c>
      <c r="BD73" s="140">
        <f t="shared" si="14"/>
        <v>20000</v>
      </c>
      <c r="BF73" s="188">
        <f t="shared" si="91"/>
        <v>0</v>
      </c>
      <c r="BG73" s="188">
        <f t="shared" si="92"/>
        <v>0</v>
      </c>
      <c r="BH73" s="188">
        <f t="shared" si="90"/>
        <v>20000</v>
      </c>
    </row>
    <row r="74" spans="2:60">
      <c r="C74" s="191"/>
      <c r="D74" s="192" t="s">
        <v>121</v>
      </c>
      <c r="E74" s="185"/>
      <c r="F74" s="186"/>
      <c r="G74" s="189"/>
      <c r="H74" s="140">
        <f t="shared" si="79"/>
        <v>0</v>
      </c>
      <c r="I74" s="140">
        <f t="shared" si="79"/>
        <v>0</v>
      </c>
      <c r="J74" s="140">
        <f t="shared" si="79"/>
        <v>0</v>
      </c>
      <c r="K74" s="140">
        <f t="shared" si="79"/>
        <v>0</v>
      </c>
      <c r="L74" s="140">
        <f t="shared" si="79"/>
        <v>0</v>
      </c>
      <c r="M74" s="140">
        <f t="shared" si="79"/>
        <v>0</v>
      </c>
      <c r="N74" s="140">
        <f t="shared" si="79"/>
        <v>0</v>
      </c>
      <c r="O74" s="140">
        <f t="shared" si="79"/>
        <v>0</v>
      </c>
      <c r="P74" s="140">
        <f t="shared" si="79"/>
        <v>0</v>
      </c>
      <c r="Q74" s="140">
        <f t="shared" si="79"/>
        <v>0</v>
      </c>
      <c r="R74" s="140">
        <f t="shared" si="79"/>
        <v>0</v>
      </c>
      <c r="S74" s="140">
        <f t="shared" si="79"/>
        <v>0</v>
      </c>
      <c r="T74" s="140">
        <f t="shared" si="79"/>
        <v>0</v>
      </c>
      <c r="U74" s="140">
        <f t="shared" si="79"/>
        <v>0</v>
      </c>
      <c r="V74" s="140">
        <f t="shared" si="79"/>
        <v>0</v>
      </c>
      <c r="W74" s="140">
        <f t="shared" si="79"/>
        <v>0</v>
      </c>
      <c r="X74" s="140">
        <f t="shared" si="80"/>
        <v>0</v>
      </c>
      <c r="Y74" s="140">
        <f t="shared" si="80"/>
        <v>0</v>
      </c>
      <c r="Z74" s="140">
        <f t="shared" si="80"/>
        <v>0</v>
      </c>
      <c r="AA74" s="140">
        <f t="shared" si="80"/>
        <v>0</v>
      </c>
      <c r="AB74" s="140">
        <f t="shared" si="80"/>
        <v>0</v>
      </c>
      <c r="AC74" s="140">
        <f t="shared" si="80"/>
        <v>0</v>
      </c>
      <c r="AD74" s="140">
        <f t="shared" si="80"/>
        <v>0</v>
      </c>
      <c r="AE74" s="140">
        <f t="shared" si="80"/>
        <v>0</v>
      </c>
      <c r="AF74" s="140">
        <f t="shared" si="80"/>
        <v>0</v>
      </c>
      <c r="AG74" s="140">
        <f t="shared" si="80"/>
        <v>0</v>
      </c>
      <c r="AH74" s="140">
        <f t="shared" si="80"/>
        <v>0</v>
      </c>
      <c r="AI74" s="140">
        <f t="shared" si="80"/>
        <v>0</v>
      </c>
      <c r="AJ74" s="140">
        <f t="shared" si="80"/>
        <v>0</v>
      </c>
      <c r="AK74" s="140">
        <f t="shared" si="80"/>
        <v>0</v>
      </c>
      <c r="AL74" s="140">
        <f t="shared" si="80"/>
        <v>0</v>
      </c>
      <c r="AM74" s="140">
        <f t="shared" si="80"/>
        <v>0</v>
      </c>
      <c r="AN74" s="140">
        <f t="shared" si="81"/>
        <v>0</v>
      </c>
      <c r="AO74" s="140">
        <f t="shared" si="81"/>
        <v>0</v>
      </c>
      <c r="AP74" s="140">
        <f t="shared" si="81"/>
        <v>0</v>
      </c>
      <c r="AQ74" s="140">
        <f t="shared" si="81"/>
        <v>0</v>
      </c>
      <c r="AS74" s="140">
        <f t="shared" si="82"/>
        <v>0</v>
      </c>
      <c r="AT74" s="140">
        <f t="shared" si="83"/>
        <v>0</v>
      </c>
      <c r="AU74" s="140">
        <f t="shared" si="84"/>
        <v>0</v>
      </c>
      <c r="AV74" s="140">
        <f t="shared" si="85"/>
        <v>0</v>
      </c>
      <c r="AW74" s="140">
        <f t="shared" si="86"/>
        <v>0</v>
      </c>
      <c r="AX74" s="140">
        <f t="shared" si="87"/>
        <v>0</v>
      </c>
      <c r="AY74" s="140">
        <f t="shared" si="88"/>
        <v>0</v>
      </c>
      <c r="AZ74" s="140">
        <f t="shared" si="89"/>
        <v>0</v>
      </c>
      <c r="BA74" s="140">
        <f t="shared" si="11"/>
        <v>0</v>
      </c>
      <c r="BB74" s="140">
        <f t="shared" si="12"/>
        <v>0</v>
      </c>
      <c r="BC74" s="140">
        <f t="shared" si="13"/>
        <v>0</v>
      </c>
      <c r="BD74" s="140">
        <f t="shared" si="14"/>
        <v>0</v>
      </c>
      <c r="BF74" s="188">
        <f t="shared" si="91"/>
        <v>0</v>
      </c>
      <c r="BG74" s="188">
        <f t="shared" si="92"/>
        <v>0</v>
      </c>
      <c r="BH74" s="188">
        <f t="shared" si="90"/>
        <v>0</v>
      </c>
    </row>
    <row r="75" spans="2:60">
      <c r="C75" s="191"/>
      <c r="D75" s="192" t="s">
        <v>121</v>
      </c>
      <c r="E75" s="185"/>
      <c r="F75" s="186"/>
      <c r="G75" s="189"/>
      <c r="H75" s="140">
        <f t="shared" si="79"/>
        <v>0</v>
      </c>
      <c r="I75" s="140">
        <f t="shared" si="79"/>
        <v>0</v>
      </c>
      <c r="J75" s="140">
        <f t="shared" si="79"/>
        <v>0</v>
      </c>
      <c r="K75" s="140">
        <f t="shared" si="79"/>
        <v>0</v>
      </c>
      <c r="L75" s="140">
        <f t="shared" si="79"/>
        <v>0</v>
      </c>
      <c r="M75" s="140">
        <f t="shared" si="79"/>
        <v>0</v>
      </c>
      <c r="N75" s="140">
        <f t="shared" si="79"/>
        <v>0</v>
      </c>
      <c r="O75" s="140">
        <f t="shared" si="79"/>
        <v>0</v>
      </c>
      <c r="P75" s="140">
        <f t="shared" si="79"/>
        <v>0</v>
      </c>
      <c r="Q75" s="140">
        <f t="shared" si="79"/>
        <v>0</v>
      </c>
      <c r="R75" s="140">
        <f t="shared" si="79"/>
        <v>0</v>
      </c>
      <c r="S75" s="140">
        <f t="shared" si="79"/>
        <v>0</v>
      </c>
      <c r="T75" s="140">
        <f t="shared" si="79"/>
        <v>0</v>
      </c>
      <c r="U75" s="140">
        <f t="shared" si="79"/>
        <v>0</v>
      </c>
      <c r="V75" s="140">
        <f t="shared" si="79"/>
        <v>0</v>
      </c>
      <c r="W75" s="140">
        <f t="shared" si="79"/>
        <v>0</v>
      </c>
      <c r="X75" s="140">
        <f t="shared" si="80"/>
        <v>0</v>
      </c>
      <c r="Y75" s="140">
        <f t="shared" si="80"/>
        <v>0</v>
      </c>
      <c r="Z75" s="140">
        <f t="shared" si="80"/>
        <v>0</v>
      </c>
      <c r="AA75" s="140">
        <f t="shared" si="80"/>
        <v>0</v>
      </c>
      <c r="AB75" s="140">
        <f t="shared" si="80"/>
        <v>0</v>
      </c>
      <c r="AC75" s="140">
        <f t="shared" si="80"/>
        <v>0</v>
      </c>
      <c r="AD75" s="140">
        <f t="shared" si="80"/>
        <v>0</v>
      </c>
      <c r="AE75" s="140">
        <f t="shared" si="80"/>
        <v>0</v>
      </c>
      <c r="AF75" s="140">
        <f t="shared" si="80"/>
        <v>0</v>
      </c>
      <c r="AG75" s="140">
        <f t="shared" si="80"/>
        <v>0</v>
      </c>
      <c r="AH75" s="140">
        <f t="shared" si="80"/>
        <v>0</v>
      </c>
      <c r="AI75" s="140">
        <f t="shared" si="80"/>
        <v>0</v>
      </c>
      <c r="AJ75" s="140">
        <f t="shared" si="80"/>
        <v>0</v>
      </c>
      <c r="AK75" s="140">
        <f t="shared" si="80"/>
        <v>0</v>
      </c>
      <c r="AL75" s="140">
        <f t="shared" si="80"/>
        <v>0</v>
      </c>
      <c r="AM75" s="140">
        <f t="shared" si="80"/>
        <v>0</v>
      </c>
      <c r="AN75" s="140">
        <f t="shared" si="81"/>
        <v>0</v>
      </c>
      <c r="AO75" s="140">
        <f t="shared" si="81"/>
        <v>0</v>
      </c>
      <c r="AP75" s="140">
        <f t="shared" si="81"/>
        <v>0</v>
      </c>
      <c r="AQ75" s="140">
        <f t="shared" si="81"/>
        <v>0</v>
      </c>
      <c r="AS75" s="140">
        <f t="shared" si="82"/>
        <v>0</v>
      </c>
      <c r="AT75" s="140">
        <f t="shared" si="83"/>
        <v>0</v>
      </c>
      <c r="AU75" s="140">
        <f t="shared" si="84"/>
        <v>0</v>
      </c>
      <c r="AV75" s="140">
        <f t="shared" si="85"/>
        <v>0</v>
      </c>
      <c r="AW75" s="140">
        <f t="shared" si="86"/>
        <v>0</v>
      </c>
      <c r="AX75" s="140">
        <f t="shared" si="87"/>
        <v>0</v>
      </c>
      <c r="AY75" s="140">
        <f t="shared" si="88"/>
        <v>0</v>
      </c>
      <c r="AZ75" s="140">
        <f t="shared" si="89"/>
        <v>0</v>
      </c>
      <c r="BA75" s="140">
        <f t="shared" si="11"/>
        <v>0</v>
      </c>
      <c r="BB75" s="140">
        <f t="shared" si="12"/>
        <v>0</v>
      </c>
      <c r="BC75" s="140">
        <f t="shared" si="13"/>
        <v>0</v>
      </c>
      <c r="BD75" s="140">
        <f t="shared" si="14"/>
        <v>0</v>
      </c>
      <c r="BF75" s="188">
        <f t="shared" si="91"/>
        <v>0</v>
      </c>
      <c r="BG75" s="188">
        <f t="shared" si="92"/>
        <v>0</v>
      </c>
      <c r="BH75" s="188">
        <f t="shared" si="90"/>
        <v>0</v>
      </c>
    </row>
    <row r="76" spans="2:60">
      <c r="C76" s="191"/>
      <c r="D76" s="192" t="s">
        <v>121</v>
      </c>
      <c r="E76" s="185"/>
      <c r="F76" s="186"/>
      <c r="G76" s="189"/>
      <c r="H76" s="140">
        <f t="shared" si="79"/>
        <v>0</v>
      </c>
      <c r="I76" s="140">
        <f t="shared" si="79"/>
        <v>0</v>
      </c>
      <c r="J76" s="140">
        <f t="shared" si="79"/>
        <v>0</v>
      </c>
      <c r="K76" s="140">
        <f t="shared" si="79"/>
        <v>0</v>
      </c>
      <c r="L76" s="140">
        <f t="shared" si="79"/>
        <v>0</v>
      </c>
      <c r="M76" s="140">
        <f t="shared" si="79"/>
        <v>0</v>
      </c>
      <c r="N76" s="140">
        <f t="shared" si="79"/>
        <v>0</v>
      </c>
      <c r="O76" s="140">
        <f t="shared" si="79"/>
        <v>0</v>
      </c>
      <c r="P76" s="140">
        <f t="shared" si="79"/>
        <v>0</v>
      </c>
      <c r="Q76" s="140">
        <f t="shared" si="79"/>
        <v>0</v>
      </c>
      <c r="R76" s="140">
        <f t="shared" si="79"/>
        <v>0</v>
      </c>
      <c r="S76" s="140">
        <f t="shared" si="79"/>
        <v>0</v>
      </c>
      <c r="T76" s="140">
        <f t="shared" si="79"/>
        <v>0</v>
      </c>
      <c r="U76" s="140">
        <f t="shared" si="79"/>
        <v>0</v>
      </c>
      <c r="V76" s="140">
        <f t="shared" si="79"/>
        <v>0</v>
      </c>
      <c r="W76" s="140">
        <f t="shared" si="79"/>
        <v>0</v>
      </c>
      <c r="X76" s="140">
        <f t="shared" si="80"/>
        <v>0</v>
      </c>
      <c r="Y76" s="140">
        <f t="shared" si="80"/>
        <v>0</v>
      </c>
      <c r="Z76" s="140">
        <f t="shared" si="80"/>
        <v>0</v>
      </c>
      <c r="AA76" s="140">
        <f t="shared" si="80"/>
        <v>0</v>
      </c>
      <c r="AB76" s="140">
        <f t="shared" si="80"/>
        <v>0</v>
      </c>
      <c r="AC76" s="140">
        <f t="shared" si="80"/>
        <v>0</v>
      </c>
      <c r="AD76" s="140">
        <f t="shared" si="80"/>
        <v>0</v>
      </c>
      <c r="AE76" s="140">
        <f t="shared" si="80"/>
        <v>0</v>
      </c>
      <c r="AF76" s="140">
        <f t="shared" si="80"/>
        <v>0</v>
      </c>
      <c r="AG76" s="140">
        <f t="shared" si="80"/>
        <v>0</v>
      </c>
      <c r="AH76" s="140">
        <f t="shared" si="80"/>
        <v>0</v>
      </c>
      <c r="AI76" s="140">
        <f t="shared" si="80"/>
        <v>0</v>
      </c>
      <c r="AJ76" s="140">
        <f t="shared" si="80"/>
        <v>0</v>
      </c>
      <c r="AK76" s="140">
        <f t="shared" si="80"/>
        <v>0</v>
      </c>
      <c r="AL76" s="140">
        <f t="shared" si="80"/>
        <v>0</v>
      </c>
      <c r="AM76" s="140">
        <f t="shared" si="80"/>
        <v>0</v>
      </c>
      <c r="AN76" s="140">
        <f t="shared" si="81"/>
        <v>0</v>
      </c>
      <c r="AO76" s="140">
        <f t="shared" si="81"/>
        <v>0</v>
      </c>
      <c r="AP76" s="140">
        <f t="shared" si="81"/>
        <v>0</v>
      </c>
      <c r="AQ76" s="140">
        <f t="shared" si="81"/>
        <v>0</v>
      </c>
      <c r="AS76" s="140">
        <f t="shared" si="82"/>
        <v>0</v>
      </c>
      <c r="AT76" s="140">
        <f t="shared" si="83"/>
        <v>0</v>
      </c>
      <c r="AU76" s="140">
        <f t="shared" si="84"/>
        <v>0</v>
      </c>
      <c r="AV76" s="140">
        <f t="shared" si="85"/>
        <v>0</v>
      </c>
      <c r="AW76" s="140">
        <f t="shared" si="86"/>
        <v>0</v>
      </c>
      <c r="AX76" s="140">
        <f t="shared" si="87"/>
        <v>0</v>
      </c>
      <c r="AY76" s="140">
        <f t="shared" si="88"/>
        <v>0</v>
      </c>
      <c r="AZ76" s="140">
        <f t="shared" si="89"/>
        <v>0</v>
      </c>
      <c r="BA76" s="140">
        <f t="shared" si="11"/>
        <v>0</v>
      </c>
      <c r="BB76" s="140">
        <f t="shared" si="12"/>
        <v>0</v>
      </c>
      <c r="BC76" s="140">
        <f t="shared" si="13"/>
        <v>0</v>
      </c>
      <c r="BD76" s="140">
        <f>SUM(AO76:AQ76)</f>
        <v>0</v>
      </c>
      <c r="BF76" s="188">
        <f t="shared" si="91"/>
        <v>0</v>
      </c>
      <c r="BG76" s="188">
        <f t="shared" si="92"/>
        <v>0</v>
      </c>
      <c r="BH76" s="188">
        <f t="shared" si="90"/>
        <v>0</v>
      </c>
    </row>
    <row r="77" spans="2:60">
      <c r="C77" s="191"/>
      <c r="D77" s="192" t="s">
        <v>121</v>
      </c>
      <c r="E77" s="185"/>
      <c r="F77" s="186"/>
      <c r="G77" s="189"/>
      <c r="H77" s="140">
        <f t="shared" si="79"/>
        <v>0</v>
      </c>
      <c r="I77" s="140">
        <f t="shared" si="79"/>
        <v>0</v>
      </c>
      <c r="J77" s="140">
        <f t="shared" si="79"/>
        <v>0</v>
      </c>
      <c r="K77" s="140">
        <f t="shared" si="79"/>
        <v>0</v>
      </c>
      <c r="L77" s="140">
        <f t="shared" si="79"/>
        <v>0</v>
      </c>
      <c r="M77" s="140">
        <f t="shared" si="79"/>
        <v>0</v>
      </c>
      <c r="N77" s="140">
        <f t="shared" si="79"/>
        <v>0</v>
      </c>
      <c r="O77" s="140">
        <f t="shared" si="79"/>
        <v>0</v>
      </c>
      <c r="P77" s="140">
        <f t="shared" si="79"/>
        <v>0</v>
      </c>
      <c r="Q77" s="140">
        <f t="shared" si="79"/>
        <v>0</v>
      </c>
      <c r="R77" s="140">
        <f t="shared" si="79"/>
        <v>0</v>
      </c>
      <c r="S77" s="140">
        <f t="shared" si="79"/>
        <v>0</v>
      </c>
      <c r="T77" s="140">
        <f t="shared" si="79"/>
        <v>0</v>
      </c>
      <c r="U77" s="140">
        <f t="shared" si="79"/>
        <v>0</v>
      </c>
      <c r="V77" s="140">
        <f t="shared" si="79"/>
        <v>0</v>
      </c>
      <c r="W77" s="140">
        <f t="shared" ref="W77:AE77" si="93">IF(AND(W$8&gt;=$F77,OR($G77+30&gt;W$8,$G77=0)),IF(W$8-$F77&gt;365,($E77*(1+$C$4))/12,$E77/12),0)</f>
        <v>0</v>
      </c>
      <c r="X77" s="140">
        <f t="shared" si="93"/>
        <v>0</v>
      </c>
      <c r="Y77" s="140">
        <f t="shared" si="93"/>
        <v>0</v>
      </c>
      <c r="Z77" s="140">
        <f t="shared" si="93"/>
        <v>0</v>
      </c>
      <c r="AA77" s="140">
        <f t="shared" si="93"/>
        <v>0</v>
      </c>
      <c r="AB77" s="140">
        <f t="shared" si="93"/>
        <v>0</v>
      </c>
      <c r="AC77" s="140">
        <f t="shared" si="93"/>
        <v>0</v>
      </c>
      <c r="AD77" s="140">
        <f t="shared" si="93"/>
        <v>0</v>
      </c>
      <c r="AE77" s="140">
        <f t="shared" si="93"/>
        <v>0</v>
      </c>
      <c r="AF77" s="140">
        <f t="shared" si="80"/>
        <v>0</v>
      </c>
      <c r="AG77" s="140">
        <f t="shared" si="80"/>
        <v>0</v>
      </c>
      <c r="AH77" s="140">
        <f t="shared" si="80"/>
        <v>0</v>
      </c>
      <c r="AI77" s="140">
        <f t="shared" si="80"/>
        <v>0</v>
      </c>
      <c r="AJ77" s="140">
        <f t="shared" si="80"/>
        <v>0</v>
      </c>
      <c r="AK77" s="140">
        <f t="shared" si="80"/>
        <v>0</v>
      </c>
      <c r="AL77" s="140">
        <f t="shared" si="80"/>
        <v>0</v>
      </c>
      <c r="AM77" s="140">
        <f t="shared" si="80"/>
        <v>0</v>
      </c>
      <c r="AN77" s="140">
        <f t="shared" si="81"/>
        <v>0</v>
      </c>
      <c r="AO77" s="140">
        <f t="shared" si="81"/>
        <v>0</v>
      </c>
      <c r="AP77" s="140">
        <f t="shared" si="81"/>
        <v>0</v>
      </c>
      <c r="AQ77" s="140">
        <f t="shared" si="81"/>
        <v>0</v>
      </c>
      <c r="AS77" s="140">
        <f t="shared" si="82"/>
        <v>0</v>
      </c>
      <c r="AT77" s="140">
        <f t="shared" si="83"/>
        <v>0</v>
      </c>
      <c r="AU77" s="140">
        <f t="shared" si="84"/>
        <v>0</v>
      </c>
      <c r="AV77" s="140">
        <f t="shared" si="85"/>
        <v>0</v>
      </c>
      <c r="AW77" s="140">
        <f t="shared" si="86"/>
        <v>0</v>
      </c>
      <c r="AX77" s="140">
        <f t="shared" si="87"/>
        <v>0</v>
      </c>
      <c r="AY77" s="140">
        <f t="shared" si="88"/>
        <v>0</v>
      </c>
      <c r="AZ77" s="140">
        <f t="shared" si="89"/>
        <v>0</v>
      </c>
      <c r="BA77" s="140">
        <f t="shared" ref="BA77:BA102" si="94">SUM(AF77:AH77)</f>
        <v>0</v>
      </c>
      <c r="BB77" s="140">
        <f t="shared" ref="BB77:BB102" si="95">SUM(AI77:AK77)</f>
        <v>0</v>
      </c>
      <c r="BC77" s="140">
        <f t="shared" ref="BC77:BC102" si="96">SUM(AL77:AN77)</f>
        <v>0</v>
      </c>
      <c r="BD77" s="140">
        <f t="shared" ref="BD77:BD102" si="97">SUM(AO77:AQ77)</f>
        <v>0</v>
      </c>
      <c r="BF77" s="188">
        <f t="shared" si="91"/>
        <v>0</v>
      </c>
      <c r="BG77" s="188">
        <f t="shared" si="92"/>
        <v>0</v>
      </c>
      <c r="BH77" s="188">
        <f t="shared" si="90"/>
        <v>0</v>
      </c>
    </row>
    <row r="78" spans="2:60">
      <c r="C78" s="191"/>
      <c r="D78" s="192"/>
      <c r="E78" s="193"/>
      <c r="F78" s="194"/>
      <c r="G78" s="194"/>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c r="AS78" s="195"/>
      <c r="AT78" s="195"/>
      <c r="AU78" s="195"/>
      <c r="AV78" s="195"/>
      <c r="AW78" s="195"/>
      <c r="AX78" s="195"/>
      <c r="AY78" s="195"/>
      <c r="AZ78" s="195"/>
      <c r="BA78" s="140"/>
      <c r="BB78" s="140"/>
      <c r="BC78" s="140"/>
      <c r="BD78" s="140"/>
      <c r="BF78" s="130"/>
      <c r="BG78" s="130"/>
      <c r="BH78" s="130"/>
    </row>
    <row r="79" spans="2:60">
      <c r="B79" s="579" t="str">
        <f>"TOTAL "&amp;B60</f>
        <v>TOTAL R&amp;D</v>
      </c>
      <c r="C79" s="579"/>
      <c r="D79" s="196" t="s">
        <v>122</v>
      </c>
      <c r="E79" s="197"/>
      <c r="F79" s="196"/>
      <c r="G79" s="196"/>
      <c r="H79" s="198">
        <f t="shared" ref="H79:AQ79" si="98">COUNTIF(H62:H78,"&gt;0")</f>
        <v>3</v>
      </c>
      <c r="I79" s="198">
        <f t="shared" si="98"/>
        <v>3</v>
      </c>
      <c r="J79" s="198">
        <f t="shared" si="98"/>
        <v>4</v>
      </c>
      <c r="K79" s="198">
        <f t="shared" si="98"/>
        <v>4</v>
      </c>
      <c r="L79" s="198">
        <f t="shared" si="98"/>
        <v>4</v>
      </c>
      <c r="M79" s="198">
        <f t="shared" si="98"/>
        <v>4</v>
      </c>
      <c r="N79" s="198">
        <f t="shared" si="98"/>
        <v>4</v>
      </c>
      <c r="O79" s="198">
        <f t="shared" si="98"/>
        <v>5</v>
      </c>
      <c r="P79" s="198">
        <f t="shared" si="98"/>
        <v>5</v>
      </c>
      <c r="Q79" s="198">
        <f t="shared" si="98"/>
        <v>7</v>
      </c>
      <c r="R79" s="198">
        <f t="shared" si="98"/>
        <v>7</v>
      </c>
      <c r="S79" s="198">
        <f t="shared" si="98"/>
        <v>7</v>
      </c>
      <c r="T79" s="198">
        <f t="shared" si="98"/>
        <v>8</v>
      </c>
      <c r="U79" s="198">
        <f t="shared" si="98"/>
        <v>8</v>
      </c>
      <c r="V79" s="198">
        <f t="shared" si="98"/>
        <v>8</v>
      </c>
      <c r="W79" s="198">
        <f t="shared" si="98"/>
        <v>8</v>
      </c>
      <c r="X79" s="198">
        <f t="shared" si="98"/>
        <v>8</v>
      </c>
      <c r="Y79" s="198">
        <f t="shared" si="98"/>
        <v>9</v>
      </c>
      <c r="Z79" s="198">
        <f t="shared" si="98"/>
        <v>9</v>
      </c>
      <c r="AA79" s="198">
        <f t="shared" si="98"/>
        <v>9</v>
      </c>
      <c r="AB79" s="198">
        <f t="shared" si="98"/>
        <v>9</v>
      </c>
      <c r="AC79" s="198">
        <f t="shared" si="98"/>
        <v>9</v>
      </c>
      <c r="AD79" s="198">
        <f t="shared" si="98"/>
        <v>9</v>
      </c>
      <c r="AE79" s="198">
        <f t="shared" si="98"/>
        <v>9</v>
      </c>
      <c r="AF79" s="198">
        <f t="shared" si="98"/>
        <v>9</v>
      </c>
      <c r="AG79" s="198">
        <f t="shared" si="98"/>
        <v>9</v>
      </c>
      <c r="AH79" s="198">
        <f t="shared" si="98"/>
        <v>10</v>
      </c>
      <c r="AI79" s="198">
        <f t="shared" si="98"/>
        <v>11</v>
      </c>
      <c r="AJ79" s="198">
        <f t="shared" si="98"/>
        <v>11</v>
      </c>
      <c r="AK79" s="198">
        <f t="shared" si="98"/>
        <v>11</v>
      </c>
      <c r="AL79" s="198">
        <f t="shared" si="98"/>
        <v>11</v>
      </c>
      <c r="AM79" s="198">
        <f t="shared" si="98"/>
        <v>11</v>
      </c>
      <c r="AN79" s="198">
        <f t="shared" si="98"/>
        <v>11</v>
      </c>
      <c r="AO79" s="198">
        <f t="shared" si="98"/>
        <v>12</v>
      </c>
      <c r="AP79" s="198">
        <f t="shared" si="98"/>
        <v>12</v>
      </c>
      <c r="AQ79" s="198">
        <f t="shared" si="98"/>
        <v>12</v>
      </c>
      <c r="AS79" s="198">
        <f t="shared" ref="AS79:BD79" si="99">COUNTIF(AS62:AS78,"&gt;0")</f>
        <v>4</v>
      </c>
      <c r="AT79" s="198">
        <f t="shared" si="99"/>
        <v>4</v>
      </c>
      <c r="AU79" s="198">
        <f t="shared" si="99"/>
        <v>5</v>
      </c>
      <c r="AV79" s="198">
        <f t="shared" si="99"/>
        <v>7</v>
      </c>
      <c r="AW79" s="198">
        <f t="shared" si="99"/>
        <v>8</v>
      </c>
      <c r="AX79" s="198">
        <f t="shared" si="99"/>
        <v>9</v>
      </c>
      <c r="AY79" s="198">
        <f t="shared" si="99"/>
        <v>9</v>
      </c>
      <c r="AZ79" s="198">
        <f t="shared" si="99"/>
        <v>9</v>
      </c>
      <c r="BA79" s="198">
        <f t="shared" si="99"/>
        <v>10</v>
      </c>
      <c r="BB79" s="198">
        <f>COUNTIF(BB62:BB78,"&gt;0")</f>
        <v>11</v>
      </c>
      <c r="BC79" s="198">
        <f t="shared" si="99"/>
        <v>11</v>
      </c>
      <c r="BD79" s="198">
        <f t="shared" si="99"/>
        <v>12</v>
      </c>
      <c r="BF79" s="198">
        <f>AV79</f>
        <v>7</v>
      </c>
      <c r="BG79" s="198">
        <f>AZ79</f>
        <v>9</v>
      </c>
      <c r="BH79" s="198">
        <f>BD79</f>
        <v>12</v>
      </c>
    </row>
    <row r="80" spans="2:60">
      <c r="B80" s="580"/>
      <c r="C80" s="580"/>
      <c r="D80" s="21" t="s">
        <v>55</v>
      </c>
      <c r="E80" s="80"/>
      <c r="F80" s="21"/>
      <c r="G80" s="21"/>
      <c r="H80" s="199">
        <f t="shared" ref="H80:AE80" si="100">SUM(H62:H78)</f>
        <v>25833.333333333336</v>
      </c>
      <c r="I80" s="199">
        <f t="shared" si="100"/>
        <v>25833.333333333336</v>
      </c>
      <c r="J80" s="199">
        <f t="shared" si="100"/>
        <v>31250.000000000004</v>
      </c>
      <c r="K80" s="199">
        <f t="shared" si="100"/>
        <v>31250.000000000004</v>
      </c>
      <c r="L80" s="199">
        <f t="shared" si="100"/>
        <v>31250.000000000004</v>
      </c>
      <c r="M80" s="199">
        <f t="shared" si="100"/>
        <v>31250.000000000004</v>
      </c>
      <c r="N80" s="199">
        <f t="shared" si="100"/>
        <v>31250.000000000004</v>
      </c>
      <c r="O80" s="199">
        <f t="shared" si="100"/>
        <v>38333.333333333336</v>
      </c>
      <c r="P80" s="199">
        <f t="shared" si="100"/>
        <v>38333.333333333336</v>
      </c>
      <c r="Q80" s="199">
        <f t="shared" si="100"/>
        <v>52083.333333333336</v>
      </c>
      <c r="R80" s="199">
        <f t="shared" si="100"/>
        <v>52083.333333333336</v>
      </c>
      <c r="S80" s="199">
        <f t="shared" si="100"/>
        <v>52083.333333333336</v>
      </c>
      <c r="T80" s="199">
        <f t="shared" si="100"/>
        <v>61191.666666666672</v>
      </c>
      <c r="U80" s="199">
        <f t="shared" si="100"/>
        <v>61191.666666666672</v>
      </c>
      <c r="V80" s="199">
        <f t="shared" si="100"/>
        <v>61354.166666666672</v>
      </c>
      <c r="W80" s="199">
        <f t="shared" si="100"/>
        <v>61354.166666666672</v>
      </c>
      <c r="X80" s="199">
        <f t="shared" si="100"/>
        <v>61354.166666666672</v>
      </c>
      <c r="Y80" s="199">
        <f t="shared" si="100"/>
        <v>68854.166666666672</v>
      </c>
      <c r="Z80" s="199">
        <f t="shared" si="100"/>
        <v>68854.166666666672</v>
      </c>
      <c r="AA80" s="199">
        <f t="shared" si="100"/>
        <v>69066.666666666672</v>
      </c>
      <c r="AB80" s="199">
        <f t="shared" si="100"/>
        <v>69066.666666666672</v>
      </c>
      <c r="AC80" s="199">
        <f t="shared" si="100"/>
        <v>69479.166666666672</v>
      </c>
      <c r="AD80" s="199">
        <f t="shared" si="100"/>
        <v>69479.166666666672</v>
      </c>
      <c r="AE80" s="199">
        <f t="shared" si="100"/>
        <v>69479.166666666672</v>
      </c>
      <c r="AF80" s="199">
        <f t="shared" ref="AF80:AQ80" si="101">SUM(AF62:AF78)</f>
        <v>69729.166666666672</v>
      </c>
      <c r="AG80" s="199">
        <f t="shared" si="101"/>
        <v>69729.166666666672</v>
      </c>
      <c r="AH80" s="199">
        <f t="shared" si="101"/>
        <v>75562.5</v>
      </c>
      <c r="AI80" s="199">
        <f t="shared" si="101"/>
        <v>83062.5</v>
      </c>
      <c r="AJ80" s="199">
        <f t="shared" si="101"/>
        <v>83062.5</v>
      </c>
      <c r="AK80" s="199">
        <f t="shared" si="101"/>
        <v>83287.5</v>
      </c>
      <c r="AL80" s="199">
        <f t="shared" si="101"/>
        <v>83287.5</v>
      </c>
      <c r="AM80" s="199">
        <f t="shared" si="101"/>
        <v>83287.5</v>
      </c>
      <c r="AN80" s="199">
        <f t="shared" si="101"/>
        <v>83287.5</v>
      </c>
      <c r="AO80" s="199">
        <f t="shared" si="101"/>
        <v>89954.166666666672</v>
      </c>
      <c r="AP80" s="199">
        <f t="shared" si="101"/>
        <v>89954.166666666672</v>
      </c>
      <c r="AQ80" s="199">
        <f t="shared" si="101"/>
        <v>89954.166666666672</v>
      </c>
      <c r="AS80" s="199">
        <f t="shared" ref="AS80:BC80" si="102">SUM(AS62:AS78)</f>
        <v>82916.666666666672</v>
      </c>
      <c r="AT80" s="199">
        <f t="shared" si="102"/>
        <v>93750</v>
      </c>
      <c r="AU80" s="199">
        <f t="shared" si="102"/>
        <v>107916.66666666667</v>
      </c>
      <c r="AV80" s="199">
        <f t="shared" si="102"/>
        <v>156250</v>
      </c>
      <c r="AW80" s="199">
        <f t="shared" si="102"/>
        <v>183737.5</v>
      </c>
      <c r="AX80" s="199">
        <f t="shared" si="102"/>
        <v>191562.5</v>
      </c>
      <c r="AY80" s="199">
        <f t="shared" si="102"/>
        <v>206987.5</v>
      </c>
      <c r="AZ80" s="199">
        <f t="shared" si="102"/>
        <v>208437.5</v>
      </c>
      <c r="BA80" s="199">
        <f t="shared" si="102"/>
        <v>215020.83333333334</v>
      </c>
      <c r="BB80" s="199">
        <f>SUM(BB62:BB78)</f>
        <v>249412.5</v>
      </c>
      <c r="BC80" s="199">
        <f t="shared" si="102"/>
        <v>249862.5</v>
      </c>
      <c r="BD80" s="199">
        <f>SUM(BD62:BD78)</f>
        <v>269862.5</v>
      </c>
      <c r="BF80" s="199">
        <f>SUM(BF62:BF78)</f>
        <v>440833.33333333337</v>
      </c>
      <c r="BG80" s="199">
        <f>SUM(BG62:BG78)</f>
        <v>790725</v>
      </c>
      <c r="BH80" s="199">
        <f>SUM(BH62:BH78)</f>
        <v>984158.33333333337</v>
      </c>
    </row>
    <row r="81" spans="1:60">
      <c r="B81" s="580"/>
      <c r="C81" s="580"/>
      <c r="D81" s="21" t="s">
        <v>113</v>
      </c>
      <c r="E81" s="200"/>
      <c r="F81" s="21"/>
      <c r="G81" s="21"/>
      <c r="H81" s="199">
        <f t="shared" ref="H81:AQ81" si="103">H80*$C$6</f>
        <v>2583.3333333333339</v>
      </c>
      <c r="I81" s="199">
        <f t="shared" si="103"/>
        <v>2583.3333333333339</v>
      </c>
      <c r="J81" s="199">
        <f t="shared" si="103"/>
        <v>3125.0000000000005</v>
      </c>
      <c r="K81" s="199">
        <f t="shared" si="103"/>
        <v>3125.0000000000005</v>
      </c>
      <c r="L81" s="199">
        <f t="shared" si="103"/>
        <v>3125.0000000000005</v>
      </c>
      <c r="M81" s="199">
        <f t="shared" si="103"/>
        <v>3125.0000000000005</v>
      </c>
      <c r="N81" s="199">
        <f t="shared" si="103"/>
        <v>3125.0000000000005</v>
      </c>
      <c r="O81" s="199">
        <f t="shared" si="103"/>
        <v>3833.3333333333339</v>
      </c>
      <c r="P81" s="199">
        <f t="shared" si="103"/>
        <v>3833.3333333333339</v>
      </c>
      <c r="Q81" s="199">
        <f t="shared" si="103"/>
        <v>5208.3333333333339</v>
      </c>
      <c r="R81" s="199">
        <f t="shared" si="103"/>
        <v>5208.3333333333339</v>
      </c>
      <c r="S81" s="199">
        <f t="shared" si="103"/>
        <v>5208.3333333333339</v>
      </c>
      <c r="T81" s="199">
        <f t="shared" si="103"/>
        <v>6119.1666666666679</v>
      </c>
      <c r="U81" s="199">
        <f t="shared" si="103"/>
        <v>6119.1666666666679</v>
      </c>
      <c r="V81" s="199">
        <f t="shared" si="103"/>
        <v>6135.4166666666679</v>
      </c>
      <c r="W81" s="199">
        <f t="shared" si="103"/>
        <v>6135.4166666666679</v>
      </c>
      <c r="X81" s="199">
        <f t="shared" si="103"/>
        <v>6135.4166666666679</v>
      </c>
      <c r="Y81" s="199">
        <f t="shared" si="103"/>
        <v>6885.4166666666679</v>
      </c>
      <c r="Z81" s="199">
        <f t="shared" si="103"/>
        <v>6885.4166666666679</v>
      </c>
      <c r="AA81" s="199">
        <f t="shared" si="103"/>
        <v>6906.6666666666679</v>
      </c>
      <c r="AB81" s="199">
        <f t="shared" si="103"/>
        <v>6906.6666666666679</v>
      </c>
      <c r="AC81" s="199">
        <f t="shared" si="103"/>
        <v>6947.9166666666679</v>
      </c>
      <c r="AD81" s="199">
        <f t="shared" si="103"/>
        <v>6947.9166666666679</v>
      </c>
      <c r="AE81" s="199">
        <f t="shared" si="103"/>
        <v>6947.9166666666679</v>
      </c>
      <c r="AF81" s="199">
        <f t="shared" si="103"/>
        <v>6972.9166666666679</v>
      </c>
      <c r="AG81" s="199">
        <f t="shared" si="103"/>
        <v>6972.9166666666679</v>
      </c>
      <c r="AH81" s="199">
        <f t="shared" si="103"/>
        <v>7556.25</v>
      </c>
      <c r="AI81" s="199">
        <f t="shared" si="103"/>
        <v>8306.25</v>
      </c>
      <c r="AJ81" s="199">
        <f t="shared" si="103"/>
        <v>8306.25</v>
      </c>
      <c r="AK81" s="199">
        <f t="shared" si="103"/>
        <v>8328.75</v>
      </c>
      <c r="AL81" s="199">
        <f t="shared" si="103"/>
        <v>8328.75</v>
      </c>
      <c r="AM81" s="199">
        <f t="shared" si="103"/>
        <v>8328.75</v>
      </c>
      <c r="AN81" s="199">
        <f t="shared" si="103"/>
        <v>8328.75</v>
      </c>
      <c r="AO81" s="199">
        <f t="shared" si="103"/>
        <v>8995.4166666666679</v>
      </c>
      <c r="AP81" s="199">
        <f t="shared" si="103"/>
        <v>8995.4166666666679</v>
      </c>
      <c r="AQ81" s="199">
        <f t="shared" si="103"/>
        <v>8995.4166666666679</v>
      </c>
      <c r="AS81" s="199">
        <f>AS80*$C$6</f>
        <v>8291.6666666666679</v>
      </c>
      <c r="AT81" s="199">
        <f t="shared" ref="AT81:BC81" si="104">AT80*$C$6</f>
        <v>9375</v>
      </c>
      <c r="AU81" s="199">
        <f t="shared" si="104"/>
        <v>10791.666666666668</v>
      </c>
      <c r="AV81" s="199">
        <f t="shared" si="104"/>
        <v>15625</v>
      </c>
      <c r="AW81" s="199">
        <f t="shared" si="104"/>
        <v>18373.75</v>
      </c>
      <c r="AX81" s="199">
        <f t="shared" si="104"/>
        <v>19156.25</v>
      </c>
      <c r="AY81" s="199">
        <f t="shared" si="104"/>
        <v>20698.75</v>
      </c>
      <c r="AZ81" s="199">
        <f t="shared" si="104"/>
        <v>20843.75</v>
      </c>
      <c r="BA81" s="199">
        <f t="shared" si="104"/>
        <v>21502.083333333336</v>
      </c>
      <c r="BB81" s="199">
        <f>BB80*$C$6</f>
        <v>24941.25</v>
      </c>
      <c r="BC81" s="199">
        <f t="shared" si="104"/>
        <v>24986.25</v>
      </c>
      <c r="BD81" s="199">
        <f>BD80*$C$6</f>
        <v>26986.25</v>
      </c>
      <c r="BF81" s="199">
        <f>BF80*$C$6</f>
        <v>44083.333333333343</v>
      </c>
      <c r="BG81" s="199">
        <f>BG80*$C$6</f>
        <v>79072.5</v>
      </c>
      <c r="BH81" s="199">
        <f>BH80*$C$6</f>
        <v>98415.833333333343</v>
      </c>
    </row>
    <row r="82" spans="1:60">
      <c r="B82" s="580"/>
      <c r="C82" s="580"/>
      <c r="D82" s="21" t="s">
        <v>112</v>
      </c>
      <c r="E82" s="200"/>
      <c r="F82" s="21"/>
      <c r="G82" s="21"/>
      <c r="H82" s="199">
        <f>H80*$C$5</f>
        <v>2234.5833333333335</v>
      </c>
      <c r="I82" s="199">
        <f t="shared" ref="I82:AQ82" si="105">I80*$C$5</f>
        <v>2234.5833333333335</v>
      </c>
      <c r="J82" s="199">
        <f t="shared" si="105"/>
        <v>2703.125</v>
      </c>
      <c r="K82" s="199">
        <f t="shared" si="105"/>
        <v>2703.125</v>
      </c>
      <c r="L82" s="199">
        <f t="shared" si="105"/>
        <v>2703.125</v>
      </c>
      <c r="M82" s="199">
        <f t="shared" si="105"/>
        <v>2703.125</v>
      </c>
      <c r="N82" s="199">
        <f t="shared" si="105"/>
        <v>2703.125</v>
      </c>
      <c r="O82" s="199">
        <f t="shared" si="105"/>
        <v>3315.8333333333335</v>
      </c>
      <c r="P82" s="199">
        <f t="shared" si="105"/>
        <v>3315.8333333333335</v>
      </c>
      <c r="Q82" s="199">
        <f t="shared" si="105"/>
        <v>4505.208333333333</v>
      </c>
      <c r="R82" s="199">
        <f t="shared" si="105"/>
        <v>4505.208333333333</v>
      </c>
      <c r="S82" s="199">
        <f t="shared" si="105"/>
        <v>4505.208333333333</v>
      </c>
      <c r="T82" s="199">
        <f t="shared" si="105"/>
        <v>5293.0791666666664</v>
      </c>
      <c r="U82" s="199">
        <f t="shared" si="105"/>
        <v>5293.0791666666664</v>
      </c>
      <c r="V82" s="199">
        <f t="shared" si="105"/>
        <v>5307.135416666667</v>
      </c>
      <c r="W82" s="199">
        <f t="shared" si="105"/>
        <v>5307.135416666667</v>
      </c>
      <c r="X82" s="199">
        <f t="shared" si="105"/>
        <v>5307.135416666667</v>
      </c>
      <c r="Y82" s="199">
        <f t="shared" si="105"/>
        <v>5955.885416666667</v>
      </c>
      <c r="Z82" s="199">
        <f t="shared" si="105"/>
        <v>5955.885416666667</v>
      </c>
      <c r="AA82" s="199">
        <f t="shared" si="105"/>
        <v>5974.2666666666664</v>
      </c>
      <c r="AB82" s="199">
        <f t="shared" si="105"/>
        <v>5974.2666666666664</v>
      </c>
      <c r="AC82" s="199">
        <f t="shared" si="105"/>
        <v>6009.947916666667</v>
      </c>
      <c r="AD82" s="199">
        <f t="shared" si="105"/>
        <v>6009.947916666667</v>
      </c>
      <c r="AE82" s="199">
        <f t="shared" si="105"/>
        <v>6009.947916666667</v>
      </c>
      <c r="AF82" s="199">
        <f t="shared" si="105"/>
        <v>6031.572916666667</v>
      </c>
      <c r="AG82" s="199">
        <f t="shared" si="105"/>
        <v>6031.572916666667</v>
      </c>
      <c r="AH82" s="199">
        <f t="shared" si="105"/>
        <v>6536.1562499999991</v>
      </c>
      <c r="AI82" s="199">
        <f t="shared" si="105"/>
        <v>7184.9062499999991</v>
      </c>
      <c r="AJ82" s="199">
        <f t="shared" si="105"/>
        <v>7184.9062499999991</v>
      </c>
      <c r="AK82" s="199">
        <f t="shared" si="105"/>
        <v>7204.3687499999996</v>
      </c>
      <c r="AL82" s="199">
        <f t="shared" si="105"/>
        <v>7204.3687499999996</v>
      </c>
      <c r="AM82" s="199">
        <f t="shared" si="105"/>
        <v>7204.3687499999996</v>
      </c>
      <c r="AN82" s="199">
        <f t="shared" si="105"/>
        <v>7204.3687499999996</v>
      </c>
      <c r="AO82" s="199">
        <f t="shared" si="105"/>
        <v>7781.0354166666666</v>
      </c>
      <c r="AP82" s="199">
        <f t="shared" si="105"/>
        <v>7781.0354166666666</v>
      </c>
      <c r="AQ82" s="199">
        <f t="shared" si="105"/>
        <v>7781.0354166666666</v>
      </c>
      <c r="AS82" s="199">
        <f t="shared" ref="AS82:AY82" si="106">AS80*$C$5</f>
        <v>7172.291666666667</v>
      </c>
      <c r="AT82" s="199">
        <f t="shared" si="106"/>
        <v>8109.3749999999991</v>
      </c>
      <c r="AU82" s="199">
        <f t="shared" si="106"/>
        <v>9334.7916666666661</v>
      </c>
      <c r="AV82" s="199">
        <f t="shared" si="106"/>
        <v>13515.624999999998</v>
      </c>
      <c r="AW82" s="199">
        <f t="shared" si="106"/>
        <v>15893.293749999999</v>
      </c>
      <c r="AX82" s="199">
        <f t="shared" si="106"/>
        <v>16570.15625</v>
      </c>
      <c r="AY82" s="199">
        <f t="shared" si="106"/>
        <v>17904.418749999997</v>
      </c>
      <c r="AZ82" s="199">
        <f>AZ80*$C$5</f>
        <v>18029.84375</v>
      </c>
      <c r="BA82" s="199">
        <f t="shared" ref="BA82:BC82" si="107">BA80*$C$5</f>
        <v>18599.302083333332</v>
      </c>
      <c r="BB82" s="199">
        <f>BB80*$C$5</f>
        <v>21574.181249999998</v>
      </c>
      <c r="BC82" s="199">
        <f t="shared" si="107"/>
        <v>21613.106249999997</v>
      </c>
      <c r="BD82" s="199">
        <f>BD80*$C$5</f>
        <v>23343.106249999997</v>
      </c>
      <c r="BF82" s="199">
        <f>BF80*$C$5</f>
        <v>38132.083333333336</v>
      </c>
      <c r="BG82" s="199">
        <f>BG80*$C$5</f>
        <v>68397.712499999994</v>
      </c>
      <c r="BH82" s="199">
        <f>BH80*$C$5</f>
        <v>85129.695833333331</v>
      </c>
    </row>
    <row r="83" spans="1:60">
      <c r="B83" s="580"/>
      <c r="C83" s="580"/>
      <c r="D83" s="201" t="s">
        <v>123</v>
      </c>
      <c r="E83" s="202"/>
      <c r="F83" s="201"/>
      <c r="G83" s="201"/>
      <c r="H83" s="203">
        <f t="shared" ref="H83:AQ83" si="108">SUM(H80:H82)</f>
        <v>30651.250000000004</v>
      </c>
      <c r="I83" s="203">
        <f t="shared" si="108"/>
        <v>30651.250000000004</v>
      </c>
      <c r="J83" s="203">
        <f t="shared" si="108"/>
        <v>37078.125000000007</v>
      </c>
      <c r="K83" s="203">
        <f t="shared" si="108"/>
        <v>37078.125000000007</v>
      </c>
      <c r="L83" s="203">
        <f t="shared" si="108"/>
        <v>37078.125000000007</v>
      </c>
      <c r="M83" s="203">
        <f t="shared" si="108"/>
        <v>37078.125000000007</v>
      </c>
      <c r="N83" s="203">
        <f t="shared" si="108"/>
        <v>37078.125000000007</v>
      </c>
      <c r="O83" s="203">
        <f t="shared" si="108"/>
        <v>45482.500000000007</v>
      </c>
      <c r="P83" s="203">
        <f t="shared" si="108"/>
        <v>45482.500000000007</v>
      </c>
      <c r="Q83" s="203">
        <f t="shared" si="108"/>
        <v>61796.875000000007</v>
      </c>
      <c r="R83" s="203">
        <f t="shared" si="108"/>
        <v>61796.875000000007</v>
      </c>
      <c r="S83" s="203">
        <f t="shared" si="108"/>
        <v>61796.875000000007</v>
      </c>
      <c r="T83" s="203">
        <f t="shared" si="108"/>
        <v>72603.912500000006</v>
      </c>
      <c r="U83" s="203">
        <f t="shared" si="108"/>
        <v>72603.912500000006</v>
      </c>
      <c r="V83" s="203">
        <f t="shared" si="108"/>
        <v>72796.718750000015</v>
      </c>
      <c r="W83" s="203">
        <f t="shared" si="108"/>
        <v>72796.718750000015</v>
      </c>
      <c r="X83" s="203">
        <f t="shared" si="108"/>
        <v>72796.718750000015</v>
      </c>
      <c r="Y83" s="203">
        <f t="shared" si="108"/>
        <v>81695.468750000015</v>
      </c>
      <c r="Z83" s="203">
        <f t="shared" si="108"/>
        <v>81695.468750000015</v>
      </c>
      <c r="AA83" s="203">
        <f t="shared" si="108"/>
        <v>81947.600000000006</v>
      </c>
      <c r="AB83" s="203">
        <f t="shared" si="108"/>
        <v>81947.600000000006</v>
      </c>
      <c r="AC83" s="203">
        <f t="shared" si="108"/>
        <v>82437.031250000015</v>
      </c>
      <c r="AD83" s="203">
        <f t="shared" si="108"/>
        <v>82437.031250000015</v>
      </c>
      <c r="AE83" s="203">
        <f t="shared" si="108"/>
        <v>82437.031250000015</v>
      </c>
      <c r="AF83" s="203">
        <f t="shared" si="108"/>
        <v>82733.656250000015</v>
      </c>
      <c r="AG83" s="203">
        <f t="shared" si="108"/>
        <v>82733.656250000015</v>
      </c>
      <c r="AH83" s="203">
        <f t="shared" si="108"/>
        <v>89654.90625</v>
      </c>
      <c r="AI83" s="203">
        <f t="shared" si="108"/>
        <v>98553.65625</v>
      </c>
      <c r="AJ83" s="203">
        <f t="shared" si="108"/>
        <v>98553.65625</v>
      </c>
      <c r="AK83" s="203">
        <f t="shared" si="108"/>
        <v>98820.618749999994</v>
      </c>
      <c r="AL83" s="203">
        <f t="shared" si="108"/>
        <v>98820.618749999994</v>
      </c>
      <c r="AM83" s="203">
        <f t="shared" si="108"/>
        <v>98820.618749999994</v>
      </c>
      <c r="AN83" s="203">
        <f t="shared" si="108"/>
        <v>98820.618749999994</v>
      </c>
      <c r="AO83" s="203">
        <f t="shared" si="108"/>
        <v>106730.61875000001</v>
      </c>
      <c r="AP83" s="203">
        <f t="shared" si="108"/>
        <v>106730.61875000001</v>
      </c>
      <c r="AQ83" s="203">
        <f t="shared" si="108"/>
        <v>106730.61875000001</v>
      </c>
      <c r="AR83" s="204"/>
      <c r="AS83" s="203">
        <f t="shared" ref="AS83:BC83" si="109">SUM(AS80:AS82)</f>
        <v>98380.625000000015</v>
      </c>
      <c r="AT83" s="203">
        <f t="shared" si="109"/>
        <v>111234.375</v>
      </c>
      <c r="AU83" s="203">
        <f t="shared" si="109"/>
        <v>128043.12500000001</v>
      </c>
      <c r="AV83" s="203">
        <f t="shared" si="109"/>
        <v>185390.625</v>
      </c>
      <c r="AW83" s="203">
        <f t="shared" si="109"/>
        <v>218004.54375000001</v>
      </c>
      <c r="AX83" s="203">
        <f t="shared" si="109"/>
        <v>227288.90625</v>
      </c>
      <c r="AY83" s="203">
        <f t="shared" si="109"/>
        <v>245590.66875000001</v>
      </c>
      <c r="AZ83" s="203">
        <f t="shared" si="109"/>
        <v>247311.09375</v>
      </c>
      <c r="BA83" s="203">
        <f t="shared" si="109"/>
        <v>255122.21875000003</v>
      </c>
      <c r="BB83" s="203">
        <f>SUM(BB80:BB82)</f>
        <v>295927.93125000002</v>
      </c>
      <c r="BC83" s="203">
        <f t="shared" si="109"/>
        <v>296461.85625000001</v>
      </c>
      <c r="BD83" s="203">
        <f>SUM(BD80:BD82)</f>
        <v>320191.85625000001</v>
      </c>
      <c r="BE83" s="204"/>
      <c r="BF83" s="203">
        <f>SUM(BF80:BF82)</f>
        <v>523048.75000000006</v>
      </c>
      <c r="BG83" s="203">
        <f>SUM(BG80:BG82)</f>
        <v>938195.21250000002</v>
      </c>
      <c r="BH83" s="203">
        <f>SUM(BH80:BH82)</f>
        <v>1167703.8625</v>
      </c>
    </row>
    <row r="84" spans="1:60">
      <c r="B84" s="581"/>
      <c r="C84" s="581"/>
      <c r="D84" s="201" t="s">
        <v>124</v>
      </c>
      <c r="E84" s="202"/>
      <c r="F84" s="201"/>
      <c r="G84" s="201"/>
      <c r="H84" s="203">
        <f t="shared" ref="H84:AQ84" si="110">H83/H79</f>
        <v>10217.083333333334</v>
      </c>
      <c r="I84" s="203">
        <f t="shared" si="110"/>
        <v>10217.083333333334</v>
      </c>
      <c r="J84" s="203">
        <f t="shared" si="110"/>
        <v>9269.5312500000018</v>
      </c>
      <c r="K84" s="203">
        <f t="shared" si="110"/>
        <v>9269.5312500000018</v>
      </c>
      <c r="L84" s="203">
        <f t="shared" si="110"/>
        <v>9269.5312500000018</v>
      </c>
      <c r="M84" s="203">
        <f t="shared" si="110"/>
        <v>9269.5312500000018</v>
      </c>
      <c r="N84" s="203">
        <f t="shared" si="110"/>
        <v>9269.5312500000018</v>
      </c>
      <c r="O84" s="203">
        <f t="shared" si="110"/>
        <v>9096.5000000000018</v>
      </c>
      <c r="P84" s="203">
        <f t="shared" si="110"/>
        <v>9096.5000000000018</v>
      </c>
      <c r="Q84" s="203">
        <f t="shared" si="110"/>
        <v>8828.1250000000018</v>
      </c>
      <c r="R84" s="203">
        <f t="shared" si="110"/>
        <v>8828.1250000000018</v>
      </c>
      <c r="S84" s="203">
        <f t="shared" si="110"/>
        <v>8828.1250000000018</v>
      </c>
      <c r="T84" s="203">
        <f t="shared" si="110"/>
        <v>9075.4890625000007</v>
      </c>
      <c r="U84" s="203">
        <f t="shared" si="110"/>
        <v>9075.4890625000007</v>
      </c>
      <c r="V84" s="203">
        <f t="shared" si="110"/>
        <v>9099.5898437500018</v>
      </c>
      <c r="W84" s="203">
        <f t="shared" si="110"/>
        <v>9099.5898437500018</v>
      </c>
      <c r="X84" s="203">
        <f t="shared" si="110"/>
        <v>9099.5898437500018</v>
      </c>
      <c r="Y84" s="203">
        <f t="shared" si="110"/>
        <v>9077.2743055555566</v>
      </c>
      <c r="Z84" s="203">
        <f t="shared" si="110"/>
        <v>9077.2743055555566</v>
      </c>
      <c r="AA84" s="203">
        <f t="shared" si="110"/>
        <v>9105.2888888888901</v>
      </c>
      <c r="AB84" s="203">
        <f t="shared" si="110"/>
        <v>9105.2888888888901</v>
      </c>
      <c r="AC84" s="203">
        <f t="shared" si="110"/>
        <v>9159.6701388888905</v>
      </c>
      <c r="AD84" s="203">
        <f t="shared" si="110"/>
        <v>9159.6701388888905</v>
      </c>
      <c r="AE84" s="203">
        <f t="shared" si="110"/>
        <v>9159.6701388888905</v>
      </c>
      <c r="AF84" s="203">
        <f t="shared" si="110"/>
        <v>9192.6284722222244</v>
      </c>
      <c r="AG84" s="203">
        <f t="shared" si="110"/>
        <v>9192.6284722222244</v>
      </c>
      <c r="AH84" s="203">
        <f t="shared" si="110"/>
        <v>8965.4906250000004</v>
      </c>
      <c r="AI84" s="203">
        <f t="shared" si="110"/>
        <v>8959.423295454546</v>
      </c>
      <c r="AJ84" s="203">
        <f t="shared" si="110"/>
        <v>8959.423295454546</v>
      </c>
      <c r="AK84" s="203">
        <f t="shared" si="110"/>
        <v>8983.6926136363636</v>
      </c>
      <c r="AL84" s="203">
        <f t="shared" si="110"/>
        <v>8983.6926136363636</v>
      </c>
      <c r="AM84" s="203">
        <f t="shared" si="110"/>
        <v>8983.6926136363636</v>
      </c>
      <c r="AN84" s="203">
        <f t="shared" si="110"/>
        <v>8983.6926136363636</v>
      </c>
      <c r="AO84" s="203">
        <f t="shared" si="110"/>
        <v>8894.2182291666668</v>
      </c>
      <c r="AP84" s="203">
        <f t="shared" si="110"/>
        <v>8894.2182291666668</v>
      </c>
      <c r="AQ84" s="203">
        <f t="shared" si="110"/>
        <v>8894.2182291666668</v>
      </c>
      <c r="AR84" s="17"/>
      <c r="AS84" s="203">
        <f>AS83/AS79</f>
        <v>24595.156250000004</v>
      </c>
      <c r="AT84" s="203">
        <f t="shared" ref="AT84:BC84" si="111">AT83/AT79</f>
        <v>27808.59375</v>
      </c>
      <c r="AU84" s="203">
        <f t="shared" si="111"/>
        <v>25608.625000000004</v>
      </c>
      <c r="AV84" s="203">
        <f t="shared" si="111"/>
        <v>26484.375</v>
      </c>
      <c r="AW84" s="203">
        <f t="shared" si="111"/>
        <v>27250.567968750001</v>
      </c>
      <c r="AX84" s="203">
        <f t="shared" si="111"/>
        <v>25254.322916666668</v>
      </c>
      <c r="AY84" s="203">
        <f t="shared" si="111"/>
        <v>27287.852083333335</v>
      </c>
      <c r="AZ84" s="203">
        <f t="shared" si="111"/>
        <v>27479.010416666668</v>
      </c>
      <c r="BA84" s="203">
        <f t="shared" si="111"/>
        <v>25512.221875000003</v>
      </c>
      <c r="BB84" s="203">
        <f>BB83/BB79</f>
        <v>26902.539204545457</v>
      </c>
      <c r="BC84" s="203">
        <f t="shared" si="111"/>
        <v>26951.077840909093</v>
      </c>
      <c r="BD84" s="203">
        <f>BD83/BD79</f>
        <v>26682.654687500002</v>
      </c>
      <c r="BE84" s="17"/>
      <c r="BF84" s="203">
        <f>BF83/BF79</f>
        <v>74721.250000000015</v>
      </c>
      <c r="BG84" s="203">
        <f>BG83/BG79</f>
        <v>104243.91250000001</v>
      </c>
      <c r="BH84" s="203">
        <f>BH83/BH79</f>
        <v>97308.655208333337</v>
      </c>
    </row>
    <row r="85" spans="1:60">
      <c r="BA85" s="140"/>
      <c r="BB85" s="140"/>
      <c r="BC85" s="140"/>
      <c r="BD85" s="140"/>
      <c r="BF85" s="130"/>
      <c r="BG85" s="130"/>
      <c r="BH85" s="130"/>
    </row>
    <row r="86" spans="1:60" ht="13.5" thickBot="1">
      <c r="BA86" s="140"/>
      <c r="BB86" s="140"/>
      <c r="BC86" s="140"/>
      <c r="BD86" s="140"/>
      <c r="BF86" s="130"/>
      <c r="BG86" s="130"/>
      <c r="BH86" s="130"/>
    </row>
    <row r="87" spans="1:60" ht="13.5" thickBot="1">
      <c r="A87" s="1" t="s">
        <v>0</v>
      </c>
      <c r="B87" s="183" t="s">
        <v>134</v>
      </c>
      <c r="C87" s="82"/>
      <c r="D87" s="86"/>
      <c r="E87" s="205"/>
      <c r="F87" s="206"/>
      <c r="G87" s="206"/>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S87" s="85"/>
      <c r="AT87" s="85"/>
      <c r="AU87" s="85"/>
      <c r="AV87" s="85"/>
      <c r="AW87" s="85"/>
      <c r="AX87" s="85"/>
      <c r="AY87" s="85"/>
      <c r="AZ87" s="85"/>
      <c r="BA87" s="140"/>
      <c r="BB87" s="140"/>
      <c r="BC87" s="140"/>
      <c r="BD87" s="140"/>
      <c r="BF87" s="130"/>
      <c r="BG87" s="130"/>
      <c r="BH87" s="130"/>
    </row>
    <row r="88" spans="1:60">
      <c r="B88" s="135"/>
      <c r="C88" s="135"/>
      <c r="D88" s="86"/>
      <c r="E88" s="205"/>
      <c r="F88" s="206"/>
      <c r="G88" s="206"/>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S88" s="85"/>
      <c r="AT88" s="85"/>
      <c r="AU88" s="85"/>
      <c r="AV88" s="85"/>
      <c r="AW88" s="85"/>
      <c r="AX88" s="85"/>
      <c r="AY88" s="85"/>
      <c r="AZ88" s="85"/>
      <c r="BA88" s="140"/>
      <c r="BB88" s="140"/>
      <c r="BC88" s="140"/>
      <c r="BD88" s="140"/>
      <c r="BF88" s="130"/>
      <c r="BG88" s="130"/>
      <c r="BH88" s="130"/>
    </row>
    <row r="89" spans="1:60">
      <c r="C89" s="139"/>
      <c r="D89" s="184" t="s">
        <v>135</v>
      </c>
      <c r="E89" s="185">
        <v>150000</v>
      </c>
      <c r="F89" s="186">
        <v>43831</v>
      </c>
      <c r="G89" s="189"/>
      <c r="H89" s="140">
        <f t="shared" ref="H89:W102" si="112">IF(AND(H$8&gt;=$F89,OR($G89+30&gt;H$8,$G89=0)),IF(H$8-$F89&gt;365,($E89*(1+$C$4))/12,$E89/12),0)</f>
        <v>12500</v>
      </c>
      <c r="I89" s="140">
        <f t="shared" si="112"/>
        <v>12500</v>
      </c>
      <c r="J89" s="140">
        <f t="shared" si="112"/>
        <v>12500</v>
      </c>
      <c r="K89" s="140">
        <f t="shared" si="112"/>
        <v>12500</v>
      </c>
      <c r="L89" s="140">
        <f t="shared" si="112"/>
        <v>12500</v>
      </c>
      <c r="M89" s="140">
        <f t="shared" si="112"/>
        <v>12500</v>
      </c>
      <c r="N89" s="140">
        <f t="shared" si="112"/>
        <v>12500</v>
      </c>
      <c r="O89" s="140">
        <f t="shared" si="112"/>
        <v>12500</v>
      </c>
      <c r="P89" s="140">
        <f t="shared" si="112"/>
        <v>12500</v>
      </c>
      <c r="Q89" s="140">
        <f t="shared" si="112"/>
        <v>12500</v>
      </c>
      <c r="R89" s="140">
        <f t="shared" si="112"/>
        <v>12500</v>
      </c>
      <c r="S89" s="140">
        <f t="shared" si="112"/>
        <v>12500</v>
      </c>
      <c r="T89" s="140">
        <f t="shared" si="112"/>
        <v>12875</v>
      </c>
      <c r="U89" s="140">
        <f t="shared" si="112"/>
        <v>12875</v>
      </c>
      <c r="V89" s="140">
        <f t="shared" si="112"/>
        <v>12875</v>
      </c>
      <c r="W89" s="140">
        <f t="shared" si="112"/>
        <v>12875</v>
      </c>
      <c r="X89" s="140">
        <f t="shared" ref="X89:AM102" si="113">IF(AND(X$8&gt;=$F89,OR($G89+30&gt;X$8,$G89=0)),IF(X$8-$F89&gt;365,($E89*(1+$C$4))/12,$E89/12),0)</f>
        <v>12875</v>
      </c>
      <c r="Y89" s="140">
        <f t="shared" si="113"/>
        <v>12875</v>
      </c>
      <c r="Z89" s="140">
        <f t="shared" si="113"/>
        <v>12875</v>
      </c>
      <c r="AA89" s="140">
        <f t="shared" si="113"/>
        <v>12875</v>
      </c>
      <c r="AB89" s="140">
        <f t="shared" si="113"/>
        <v>12875</v>
      </c>
      <c r="AC89" s="140">
        <f t="shared" si="113"/>
        <v>12875</v>
      </c>
      <c r="AD89" s="140">
        <f t="shared" si="113"/>
        <v>12875</v>
      </c>
      <c r="AE89" s="140">
        <f t="shared" si="113"/>
        <v>12875</v>
      </c>
      <c r="AF89" s="140">
        <f t="shared" si="113"/>
        <v>12875</v>
      </c>
      <c r="AG89" s="140">
        <f t="shared" si="113"/>
        <v>12875</v>
      </c>
      <c r="AH89" s="140">
        <f t="shared" si="113"/>
        <v>12875</v>
      </c>
      <c r="AI89" s="140">
        <f t="shared" si="113"/>
        <v>12875</v>
      </c>
      <c r="AJ89" s="140">
        <f t="shared" si="113"/>
        <v>12875</v>
      </c>
      <c r="AK89" s="140">
        <f t="shared" si="113"/>
        <v>12875</v>
      </c>
      <c r="AL89" s="140">
        <f t="shared" si="113"/>
        <v>12875</v>
      </c>
      <c r="AM89" s="140">
        <f t="shared" si="113"/>
        <v>12875</v>
      </c>
      <c r="AN89" s="140">
        <f t="shared" ref="AN89:AQ102" si="114">IF(AND(AN$8&gt;=$F89,OR($G89+30&gt;AN$8,$G89=0)),IF(AN$8-$F89&gt;365,($E89*(1+$C$4))/12,$E89/12),0)</f>
        <v>12875</v>
      </c>
      <c r="AO89" s="140">
        <f t="shared" si="114"/>
        <v>12875</v>
      </c>
      <c r="AP89" s="140">
        <f t="shared" si="114"/>
        <v>12875</v>
      </c>
      <c r="AQ89" s="140">
        <f t="shared" si="114"/>
        <v>12875</v>
      </c>
      <c r="AS89" s="140">
        <f t="shared" ref="AS89:AS102" si="115">SUM(H89:J89)</f>
        <v>37500</v>
      </c>
      <c r="AT89" s="140">
        <f t="shared" ref="AT89:AT102" si="116">SUM(K89:M89)</f>
        <v>37500</v>
      </c>
      <c r="AU89" s="140">
        <f t="shared" ref="AU89:AU102" si="117">SUM(N89:P89)</f>
        <v>37500</v>
      </c>
      <c r="AV89" s="140">
        <f t="shared" ref="AV89:AV102" si="118">SUM(Q89:S89)</f>
        <v>37500</v>
      </c>
      <c r="AW89" s="140">
        <f t="shared" ref="AW89:AW102" si="119">SUM(T89:V89)</f>
        <v>38625</v>
      </c>
      <c r="AX89" s="140">
        <f t="shared" ref="AX89:AX102" si="120">SUM(W89:Y89)</f>
        <v>38625</v>
      </c>
      <c r="AY89" s="140">
        <f t="shared" ref="AY89:AY102" si="121">SUM(Z89:AB89)</f>
        <v>38625</v>
      </c>
      <c r="AZ89" s="140">
        <f t="shared" ref="AZ89:AZ102" si="122">SUM(AC89:AE89)</f>
        <v>38625</v>
      </c>
      <c r="BA89" s="140">
        <f t="shared" si="94"/>
        <v>38625</v>
      </c>
      <c r="BB89" s="140">
        <f t="shared" si="95"/>
        <v>38625</v>
      </c>
      <c r="BC89" s="140">
        <f t="shared" si="96"/>
        <v>38625</v>
      </c>
      <c r="BD89" s="140">
        <f t="shared" si="97"/>
        <v>38625</v>
      </c>
      <c r="BF89" s="188">
        <f>SUM(AS89:AV89)</f>
        <v>150000</v>
      </c>
      <c r="BG89" s="188">
        <f>SUM(AW89:AZ89)</f>
        <v>154500</v>
      </c>
      <c r="BH89" s="188">
        <f t="shared" ref="BH89:BH102" si="123">SUM(BA89:BD89)</f>
        <v>154500</v>
      </c>
    </row>
    <row r="90" spans="1:60">
      <c r="B90" s="143"/>
      <c r="C90" s="139"/>
      <c r="D90" s="184" t="s">
        <v>136</v>
      </c>
      <c r="E90" s="185">
        <v>130000</v>
      </c>
      <c r="F90" s="186">
        <v>43831</v>
      </c>
      <c r="G90" s="189"/>
      <c r="H90" s="140">
        <f t="shared" si="112"/>
        <v>10833.333333333334</v>
      </c>
      <c r="I90" s="140">
        <f t="shared" si="112"/>
        <v>10833.333333333334</v>
      </c>
      <c r="J90" s="140">
        <f t="shared" si="112"/>
        <v>10833.333333333334</v>
      </c>
      <c r="K90" s="140">
        <f t="shared" si="112"/>
        <v>10833.333333333334</v>
      </c>
      <c r="L90" s="140">
        <f t="shared" si="112"/>
        <v>10833.333333333334</v>
      </c>
      <c r="M90" s="140">
        <f t="shared" si="112"/>
        <v>10833.333333333334</v>
      </c>
      <c r="N90" s="140">
        <f t="shared" si="112"/>
        <v>10833.333333333334</v>
      </c>
      <c r="O90" s="140">
        <f t="shared" si="112"/>
        <v>10833.333333333334</v>
      </c>
      <c r="P90" s="140">
        <f t="shared" si="112"/>
        <v>10833.333333333334</v>
      </c>
      <c r="Q90" s="140">
        <f t="shared" si="112"/>
        <v>10833.333333333334</v>
      </c>
      <c r="R90" s="140">
        <f t="shared" si="112"/>
        <v>10833.333333333334</v>
      </c>
      <c r="S90" s="140">
        <f t="shared" si="112"/>
        <v>10833.333333333334</v>
      </c>
      <c r="T90" s="140">
        <f t="shared" si="112"/>
        <v>11158.333333333334</v>
      </c>
      <c r="U90" s="140">
        <f t="shared" si="112"/>
        <v>11158.333333333334</v>
      </c>
      <c r="V90" s="140">
        <f t="shared" si="112"/>
        <v>11158.333333333334</v>
      </c>
      <c r="W90" s="140">
        <f t="shared" si="112"/>
        <v>11158.333333333334</v>
      </c>
      <c r="X90" s="140">
        <f t="shared" si="113"/>
        <v>11158.333333333334</v>
      </c>
      <c r="Y90" s="140">
        <f t="shared" si="113"/>
        <v>11158.333333333334</v>
      </c>
      <c r="Z90" s="140">
        <f t="shared" si="113"/>
        <v>11158.333333333334</v>
      </c>
      <c r="AA90" s="140">
        <f t="shared" si="113"/>
        <v>11158.333333333334</v>
      </c>
      <c r="AB90" s="140">
        <f t="shared" si="113"/>
        <v>11158.333333333334</v>
      </c>
      <c r="AC90" s="140">
        <f t="shared" si="113"/>
        <v>11158.333333333334</v>
      </c>
      <c r="AD90" s="140">
        <f t="shared" si="113"/>
        <v>11158.333333333334</v>
      </c>
      <c r="AE90" s="140">
        <f t="shared" si="113"/>
        <v>11158.333333333334</v>
      </c>
      <c r="AF90" s="140">
        <f t="shared" si="113"/>
        <v>11158.333333333334</v>
      </c>
      <c r="AG90" s="140">
        <f t="shared" si="113"/>
        <v>11158.333333333334</v>
      </c>
      <c r="AH90" s="140">
        <f t="shared" si="113"/>
        <v>11158.333333333334</v>
      </c>
      <c r="AI90" s="140">
        <f t="shared" si="113"/>
        <v>11158.333333333334</v>
      </c>
      <c r="AJ90" s="140">
        <f t="shared" si="113"/>
        <v>11158.333333333334</v>
      </c>
      <c r="AK90" s="140">
        <f t="shared" si="113"/>
        <v>11158.333333333334</v>
      </c>
      <c r="AL90" s="140">
        <f t="shared" si="113"/>
        <v>11158.333333333334</v>
      </c>
      <c r="AM90" s="140">
        <f t="shared" si="113"/>
        <v>11158.333333333334</v>
      </c>
      <c r="AN90" s="140">
        <f t="shared" si="114"/>
        <v>11158.333333333334</v>
      </c>
      <c r="AO90" s="140">
        <f t="shared" si="114"/>
        <v>11158.333333333334</v>
      </c>
      <c r="AP90" s="140">
        <f t="shared" si="114"/>
        <v>11158.333333333334</v>
      </c>
      <c r="AQ90" s="140">
        <f t="shared" si="114"/>
        <v>11158.333333333334</v>
      </c>
      <c r="AS90" s="140">
        <f t="shared" si="115"/>
        <v>32500</v>
      </c>
      <c r="AT90" s="140">
        <f t="shared" si="116"/>
        <v>32500</v>
      </c>
      <c r="AU90" s="140">
        <f t="shared" si="117"/>
        <v>32500</v>
      </c>
      <c r="AV90" s="140">
        <f t="shared" si="118"/>
        <v>32500</v>
      </c>
      <c r="AW90" s="140">
        <f t="shared" si="119"/>
        <v>33475</v>
      </c>
      <c r="AX90" s="140">
        <f t="shared" si="120"/>
        <v>33475</v>
      </c>
      <c r="AY90" s="140">
        <f t="shared" si="121"/>
        <v>33475</v>
      </c>
      <c r="AZ90" s="140">
        <f t="shared" si="122"/>
        <v>33475</v>
      </c>
      <c r="BA90" s="140">
        <f t="shared" si="94"/>
        <v>33475</v>
      </c>
      <c r="BB90" s="140">
        <f t="shared" si="95"/>
        <v>33475</v>
      </c>
      <c r="BC90" s="140">
        <f t="shared" si="96"/>
        <v>33475</v>
      </c>
      <c r="BD90" s="140">
        <f t="shared" si="97"/>
        <v>33475</v>
      </c>
      <c r="BF90" s="188">
        <f t="shared" ref="BF90:BF102" si="124">SUM(AS90:AV90)</f>
        <v>130000</v>
      </c>
      <c r="BG90" s="188">
        <f t="shared" ref="BG90:BG102" si="125">SUM(AW90:AZ90)</f>
        <v>133900</v>
      </c>
      <c r="BH90" s="188">
        <f t="shared" si="123"/>
        <v>133900</v>
      </c>
    </row>
    <row r="91" spans="1:60">
      <c r="B91" s="143"/>
      <c r="C91" s="139"/>
      <c r="D91" s="184" t="s">
        <v>137</v>
      </c>
      <c r="E91" s="185">
        <v>120000</v>
      </c>
      <c r="F91" s="186">
        <v>44197</v>
      </c>
      <c r="G91" s="189"/>
      <c r="H91" s="140">
        <f t="shared" si="112"/>
        <v>0</v>
      </c>
      <c r="I91" s="140">
        <f t="shared" si="112"/>
        <v>0</v>
      </c>
      <c r="J91" s="140">
        <f t="shared" si="112"/>
        <v>0</v>
      </c>
      <c r="K91" s="140">
        <f t="shared" si="112"/>
        <v>0</v>
      </c>
      <c r="L91" s="140">
        <f t="shared" si="112"/>
        <v>0</v>
      </c>
      <c r="M91" s="140">
        <f t="shared" si="112"/>
        <v>0</v>
      </c>
      <c r="N91" s="140">
        <f t="shared" si="112"/>
        <v>0</v>
      </c>
      <c r="O91" s="140">
        <f t="shared" si="112"/>
        <v>0</v>
      </c>
      <c r="P91" s="140">
        <f t="shared" si="112"/>
        <v>0</v>
      </c>
      <c r="Q91" s="140">
        <f t="shared" si="112"/>
        <v>0</v>
      </c>
      <c r="R91" s="140">
        <f t="shared" si="112"/>
        <v>0</v>
      </c>
      <c r="S91" s="140">
        <f t="shared" si="112"/>
        <v>0</v>
      </c>
      <c r="T91" s="140">
        <f t="shared" si="112"/>
        <v>10000</v>
      </c>
      <c r="U91" s="140">
        <f t="shared" si="112"/>
        <v>10000</v>
      </c>
      <c r="V91" s="140">
        <f t="shared" si="112"/>
        <v>10000</v>
      </c>
      <c r="W91" s="140">
        <f t="shared" si="112"/>
        <v>10000</v>
      </c>
      <c r="X91" s="140">
        <f t="shared" si="113"/>
        <v>10000</v>
      </c>
      <c r="Y91" s="140">
        <f t="shared" si="113"/>
        <v>10000</v>
      </c>
      <c r="Z91" s="140">
        <f t="shared" si="113"/>
        <v>10000</v>
      </c>
      <c r="AA91" s="140">
        <f t="shared" si="113"/>
        <v>10000</v>
      </c>
      <c r="AB91" s="140">
        <f t="shared" si="113"/>
        <v>10000</v>
      </c>
      <c r="AC91" s="140">
        <f t="shared" si="113"/>
        <v>10000</v>
      </c>
      <c r="AD91" s="140">
        <f t="shared" si="113"/>
        <v>10000</v>
      </c>
      <c r="AE91" s="140">
        <f t="shared" si="113"/>
        <v>10000</v>
      </c>
      <c r="AF91" s="140">
        <f t="shared" si="113"/>
        <v>10300</v>
      </c>
      <c r="AG91" s="140">
        <f t="shared" si="113"/>
        <v>10300</v>
      </c>
      <c r="AH91" s="140">
        <f t="shared" si="113"/>
        <v>10300</v>
      </c>
      <c r="AI91" s="140">
        <f t="shared" si="113"/>
        <v>10300</v>
      </c>
      <c r="AJ91" s="140">
        <f t="shared" si="113"/>
        <v>10300</v>
      </c>
      <c r="AK91" s="140">
        <f t="shared" si="113"/>
        <v>10300</v>
      </c>
      <c r="AL91" s="140">
        <f t="shared" si="113"/>
        <v>10300</v>
      </c>
      <c r="AM91" s="140">
        <f t="shared" si="113"/>
        <v>10300</v>
      </c>
      <c r="AN91" s="140">
        <f t="shared" si="114"/>
        <v>10300</v>
      </c>
      <c r="AO91" s="140">
        <f t="shared" si="114"/>
        <v>10300</v>
      </c>
      <c r="AP91" s="140">
        <f t="shared" si="114"/>
        <v>10300</v>
      </c>
      <c r="AQ91" s="140">
        <f t="shared" si="114"/>
        <v>10300</v>
      </c>
      <c r="AS91" s="140">
        <f t="shared" si="115"/>
        <v>0</v>
      </c>
      <c r="AT91" s="140">
        <f t="shared" si="116"/>
        <v>0</v>
      </c>
      <c r="AU91" s="140">
        <f t="shared" si="117"/>
        <v>0</v>
      </c>
      <c r="AV91" s="140">
        <f t="shared" si="118"/>
        <v>0</v>
      </c>
      <c r="AW91" s="140">
        <f t="shared" si="119"/>
        <v>30000</v>
      </c>
      <c r="AX91" s="140">
        <f t="shared" si="120"/>
        <v>30000</v>
      </c>
      <c r="AY91" s="140">
        <f t="shared" si="121"/>
        <v>30000</v>
      </c>
      <c r="AZ91" s="140">
        <f t="shared" si="122"/>
        <v>30000</v>
      </c>
      <c r="BA91" s="140">
        <f t="shared" si="94"/>
        <v>30900</v>
      </c>
      <c r="BB91" s="140">
        <f t="shared" si="95"/>
        <v>30900</v>
      </c>
      <c r="BC91" s="140">
        <f t="shared" si="96"/>
        <v>30900</v>
      </c>
      <c r="BD91" s="140">
        <f t="shared" si="97"/>
        <v>30900</v>
      </c>
      <c r="BF91" s="188">
        <f t="shared" si="124"/>
        <v>0</v>
      </c>
      <c r="BG91" s="188">
        <f t="shared" si="125"/>
        <v>120000</v>
      </c>
      <c r="BH91" s="188">
        <f t="shared" si="123"/>
        <v>123600</v>
      </c>
    </row>
    <row r="92" spans="1:60">
      <c r="C92" s="139"/>
      <c r="D92" s="184" t="s">
        <v>138</v>
      </c>
      <c r="E92" s="185">
        <v>40000</v>
      </c>
      <c r="F92" s="186">
        <v>43952</v>
      </c>
      <c r="G92" s="189"/>
      <c r="H92" s="140">
        <f t="shared" si="112"/>
        <v>0</v>
      </c>
      <c r="I92" s="140">
        <f t="shared" si="112"/>
        <v>0</v>
      </c>
      <c r="J92" s="140">
        <f t="shared" si="112"/>
        <v>0</v>
      </c>
      <c r="K92" s="140">
        <f t="shared" si="112"/>
        <v>0</v>
      </c>
      <c r="L92" s="140">
        <f t="shared" si="112"/>
        <v>3333.3333333333335</v>
      </c>
      <c r="M92" s="140">
        <f t="shared" si="112"/>
        <v>3333.3333333333335</v>
      </c>
      <c r="N92" s="140">
        <f t="shared" si="112"/>
        <v>3333.3333333333335</v>
      </c>
      <c r="O92" s="140">
        <f t="shared" si="112"/>
        <v>3333.3333333333335</v>
      </c>
      <c r="P92" s="140">
        <f t="shared" si="112"/>
        <v>3333.3333333333335</v>
      </c>
      <c r="Q92" s="140">
        <f t="shared" si="112"/>
        <v>3333.3333333333335</v>
      </c>
      <c r="R92" s="140">
        <f t="shared" si="112"/>
        <v>3333.3333333333335</v>
      </c>
      <c r="S92" s="140">
        <f t="shared" si="112"/>
        <v>3333.3333333333335</v>
      </c>
      <c r="T92" s="140">
        <f t="shared" si="112"/>
        <v>3333.3333333333335</v>
      </c>
      <c r="U92" s="140">
        <f t="shared" si="112"/>
        <v>3333.3333333333335</v>
      </c>
      <c r="V92" s="140">
        <f t="shared" si="112"/>
        <v>3333.3333333333335</v>
      </c>
      <c r="W92" s="140">
        <f t="shared" si="112"/>
        <v>3333.3333333333335</v>
      </c>
      <c r="X92" s="140">
        <f t="shared" si="113"/>
        <v>3433.3333333333335</v>
      </c>
      <c r="Y92" s="140">
        <f t="shared" si="113"/>
        <v>3433.3333333333335</v>
      </c>
      <c r="Z92" s="140">
        <f t="shared" si="113"/>
        <v>3433.3333333333335</v>
      </c>
      <c r="AA92" s="140">
        <f t="shared" si="113"/>
        <v>3433.3333333333335</v>
      </c>
      <c r="AB92" s="140">
        <f t="shared" si="113"/>
        <v>3433.3333333333335</v>
      </c>
      <c r="AC92" s="140">
        <f t="shared" si="113"/>
        <v>3433.3333333333335</v>
      </c>
      <c r="AD92" s="140">
        <f t="shared" si="113"/>
        <v>3433.3333333333335</v>
      </c>
      <c r="AE92" s="140">
        <f t="shared" si="113"/>
        <v>3433.3333333333335</v>
      </c>
      <c r="AF92" s="140">
        <f t="shared" si="113"/>
        <v>3433.3333333333335</v>
      </c>
      <c r="AG92" s="140">
        <f t="shared" si="113"/>
        <v>3433.3333333333335</v>
      </c>
      <c r="AH92" s="140">
        <f t="shared" si="113"/>
        <v>3433.3333333333335</v>
      </c>
      <c r="AI92" s="140">
        <f t="shared" si="113"/>
        <v>3433.3333333333335</v>
      </c>
      <c r="AJ92" s="140">
        <f t="shared" si="113"/>
        <v>3433.3333333333335</v>
      </c>
      <c r="AK92" s="140">
        <f t="shared" si="113"/>
        <v>3433.3333333333335</v>
      </c>
      <c r="AL92" s="140">
        <f t="shared" si="113"/>
        <v>3433.3333333333335</v>
      </c>
      <c r="AM92" s="140">
        <f t="shared" si="113"/>
        <v>3433.3333333333335</v>
      </c>
      <c r="AN92" s="140">
        <f t="shared" si="114"/>
        <v>3433.3333333333335</v>
      </c>
      <c r="AO92" s="140">
        <f t="shared" si="114"/>
        <v>3433.3333333333335</v>
      </c>
      <c r="AP92" s="140">
        <f t="shared" si="114"/>
        <v>3433.3333333333335</v>
      </c>
      <c r="AQ92" s="140">
        <f t="shared" si="114"/>
        <v>3433.3333333333335</v>
      </c>
      <c r="AS92" s="140">
        <f t="shared" si="115"/>
        <v>0</v>
      </c>
      <c r="AT92" s="140">
        <f t="shared" si="116"/>
        <v>6666.666666666667</v>
      </c>
      <c r="AU92" s="140">
        <f t="shared" si="117"/>
        <v>10000</v>
      </c>
      <c r="AV92" s="140">
        <f t="shared" si="118"/>
        <v>10000</v>
      </c>
      <c r="AW92" s="140">
        <f t="shared" si="119"/>
        <v>10000</v>
      </c>
      <c r="AX92" s="140">
        <f t="shared" si="120"/>
        <v>10200</v>
      </c>
      <c r="AY92" s="140">
        <f t="shared" si="121"/>
        <v>10300</v>
      </c>
      <c r="AZ92" s="140">
        <f t="shared" si="122"/>
        <v>10300</v>
      </c>
      <c r="BA92" s="140">
        <f t="shared" si="94"/>
        <v>10300</v>
      </c>
      <c r="BB92" s="140">
        <f t="shared" si="95"/>
        <v>10300</v>
      </c>
      <c r="BC92" s="140">
        <f t="shared" si="96"/>
        <v>10300</v>
      </c>
      <c r="BD92" s="140">
        <f t="shared" si="97"/>
        <v>10300</v>
      </c>
      <c r="BF92" s="188">
        <f t="shared" si="124"/>
        <v>26666.666666666668</v>
      </c>
      <c r="BG92" s="188">
        <f t="shared" si="125"/>
        <v>40800</v>
      </c>
      <c r="BH92" s="188">
        <f t="shared" si="123"/>
        <v>41200</v>
      </c>
    </row>
    <row r="93" spans="1:60">
      <c r="C93" s="139"/>
      <c r="D93" s="184" t="s">
        <v>139</v>
      </c>
      <c r="E93" s="185">
        <v>70000</v>
      </c>
      <c r="F93" s="186">
        <v>43831</v>
      </c>
      <c r="G93" s="189"/>
      <c r="H93" s="140">
        <f t="shared" si="112"/>
        <v>5833.333333333333</v>
      </c>
      <c r="I93" s="140">
        <f t="shared" si="112"/>
        <v>5833.333333333333</v>
      </c>
      <c r="J93" s="140">
        <f t="shared" si="112"/>
        <v>5833.333333333333</v>
      </c>
      <c r="K93" s="140">
        <f t="shared" si="112"/>
        <v>5833.333333333333</v>
      </c>
      <c r="L93" s="140">
        <f t="shared" si="112"/>
        <v>5833.333333333333</v>
      </c>
      <c r="M93" s="140">
        <f t="shared" si="112"/>
        <v>5833.333333333333</v>
      </c>
      <c r="N93" s="140">
        <f t="shared" si="112"/>
        <v>5833.333333333333</v>
      </c>
      <c r="O93" s="140">
        <f t="shared" si="112"/>
        <v>5833.333333333333</v>
      </c>
      <c r="P93" s="140">
        <f t="shared" si="112"/>
        <v>5833.333333333333</v>
      </c>
      <c r="Q93" s="140">
        <f t="shared" si="112"/>
        <v>5833.333333333333</v>
      </c>
      <c r="R93" s="140">
        <f t="shared" si="112"/>
        <v>5833.333333333333</v>
      </c>
      <c r="S93" s="140">
        <f t="shared" si="112"/>
        <v>5833.333333333333</v>
      </c>
      <c r="T93" s="140">
        <f t="shared" si="112"/>
        <v>6008.333333333333</v>
      </c>
      <c r="U93" s="140">
        <f t="shared" si="112"/>
        <v>6008.333333333333</v>
      </c>
      <c r="V93" s="140">
        <f t="shared" si="112"/>
        <v>6008.333333333333</v>
      </c>
      <c r="W93" s="140">
        <f t="shared" si="112"/>
        <v>6008.333333333333</v>
      </c>
      <c r="X93" s="140">
        <f t="shared" si="113"/>
        <v>6008.333333333333</v>
      </c>
      <c r="Y93" s="140">
        <f t="shared" si="113"/>
        <v>6008.333333333333</v>
      </c>
      <c r="Z93" s="140">
        <f t="shared" si="113"/>
        <v>6008.333333333333</v>
      </c>
      <c r="AA93" s="140">
        <f t="shared" si="113"/>
        <v>6008.333333333333</v>
      </c>
      <c r="AB93" s="140">
        <f t="shared" si="113"/>
        <v>6008.333333333333</v>
      </c>
      <c r="AC93" s="140">
        <f t="shared" si="113"/>
        <v>6008.333333333333</v>
      </c>
      <c r="AD93" s="140">
        <f t="shared" si="113"/>
        <v>6008.333333333333</v>
      </c>
      <c r="AE93" s="140">
        <f t="shared" si="113"/>
        <v>6008.333333333333</v>
      </c>
      <c r="AF93" s="140">
        <f t="shared" si="113"/>
        <v>6008.333333333333</v>
      </c>
      <c r="AG93" s="140">
        <f t="shared" si="113"/>
        <v>6008.333333333333</v>
      </c>
      <c r="AH93" s="140">
        <f t="shared" si="113"/>
        <v>6008.333333333333</v>
      </c>
      <c r="AI93" s="140">
        <f t="shared" si="113"/>
        <v>6008.333333333333</v>
      </c>
      <c r="AJ93" s="140">
        <f t="shared" si="113"/>
        <v>6008.333333333333</v>
      </c>
      <c r="AK93" s="140">
        <f t="shared" si="113"/>
        <v>6008.333333333333</v>
      </c>
      <c r="AL93" s="140">
        <f t="shared" si="113"/>
        <v>6008.333333333333</v>
      </c>
      <c r="AM93" s="140">
        <f t="shared" si="113"/>
        <v>6008.333333333333</v>
      </c>
      <c r="AN93" s="140">
        <f t="shared" si="114"/>
        <v>6008.333333333333</v>
      </c>
      <c r="AO93" s="140">
        <f t="shared" si="114"/>
        <v>6008.333333333333</v>
      </c>
      <c r="AP93" s="140">
        <f t="shared" si="114"/>
        <v>6008.333333333333</v>
      </c>
      <c r="AQ93" s="140">
        <f t="shared" si="114"/>
        <v>6008.333333333333</v>
      </c>
      <c r="AS93" s="140">
        <f t="shared" si="115"/>
        <v>17500</v>
      </c>
      <c r="AT93" s="140">
        <f t="shared" si="116"/>
        <v>17500</v>
      </c>
      <c r="AU93" s="140">
        <f t="shared" si="117"/>
        <v>17500</v>
      </c>
      <c r="AV93" s="140">
        <f t="shared" si="118"/>
        <v>17500</v>
      </c>
      <c r="AW93" s="140">
        <f t="shared" si="119"/>
        <v>18025</v>
      </c>
      <c r="AX93" s="140">
        <f t="shared" si="120"/>
        <v>18025</v>
      </c>
      <c r="AY93" s="140">
        <f t="shared" si="121"/>
        <v>18025</v>
      </c>
      <c r="AZ93" s="140">
        <f t="shared" si="122"/>
        <v>18025</v>
      </c>
      <c r="BA93" s="140">
        <f t="shared" si="94"/>
        <v>18025</v>
      </c>
      <c r="BB93" s="140">
        <f t="shared" si="95"/>
        <v>18025</v>
      </c>
      <c r="BC93" s="140">
        <f t="shared" si="96"/>
        <v>18025</v>
      </c>
      <c r="BD93" s="140">
        <f t="shared" si="97"/>
        <v>18025</v>
      </c>
      <c r="BF93" s="188">
        <f t="shared" si="124"/>
        <v>70000</v>
      </c>
      <c r="BG93" s="188">
        <f t="shared" si="125"/>
        <v>72100</v>
      </c>
      <c r="BH93" s="188">
        <f t="shared" si="123"/>
        <v>72100</v>
      </c>
    </row>
    <row r="94" spans="1:60">
      <c r="C94" s="190"/>
      <c r="D94" s="207" t="s">
        <v>140</v>
      </c>
      <c r="E94" s="185">
        <v>50000</v>
      </c>
      <c r="F94" s="186">
        <v>44378</v>
      </c>
      <c r="G94" s="189"/>
      <c r="H94" s="140">
        <f t="shared" si="112"/>
        <v>0</v>
      </c>
      <c r="I94" s="140">
        <f t="shared" si="112"/>
        <v>0</v>
      </c>
      <c r="J94" s="140">
        <f t="shared" si="112"/>
        <v>0</v>
      </c>
      <c r="K94" s="140">
        <f t="shared" si="112"/>
        <v>0</v>
      </c>
      <c r="L94" s="140">
        <f t="shared" si="112"/>
        <v>0</v>
      </c>
      <c r="M94" s="140">
        <f t="shared" si="112"/>
        <v>0</v>
      </c>
      <c r="N94" s="140">
        <f t="shared" si="112"/>
        <v>0</v>
      </c>
      <c r="O94" s="140">
        <f t="shared" si="112"/>
        <v>0</v>
      </c>
      <c r="P94" s="140">
        <f t="shared" si="112"/>
        <v>0</v>
      </c>
      <c r="Q94" s="140">
        <f t="shared" si="112"/>
        <v>0</v>
      </c>
      <c r="R94" s="140">
        <f t="shared" si="112"/>
        <v>0</v>
      </c>
      <c r="S94" s="140">
        <f t="shared" si="112"/>
        <v>0</v>
      </c>
      <c r="T94" s="140">
        <f t="shared" si="112"/>
        <v>0</v>
      </c>
      <c r="U94" s="140">
        <f t="shared" si="112"/>
        <v>0</v>
      </c>
      <c r="V94" s="140">
        <f t="shared" si="112"/>
        <v>0</v>
      </c>
      <c r="W94" s="140">
        <f t="shared" si="112"/>
        <v>0</v>
      </c>
      <c r="X94" s="140">
        <f t="shared" si="113"/>
        <v>0</v>
      </c>
      <c r="Y94" s="140">
        <f t="shared" si="113"/>
        <v>0</v>
      </c>
      <c r="Z94" s="140">
        <f t="shared" si="113"/>
        <v>4166.666666666667</v>
      </c>
      <c r="AA94" s="140">
        <f t="shared" si="113"/>
        <v>4166.666666666667</v>
      </c>
      <c r="AB94" s="140">
        <f t="shared" si="113"/>
        <v>4166.666666666667</v>
      </c>
      <c r="AC94" s="140">
        <f t="shared" si="113"/>
        <v>4166.666666666667</v>
      </c>
      <c r="AD94" s="140">
        <f t="shared" si="113"/>
        <v>4166.666666666667</v>
      </c>
      <c r="AE94" s="140">
        <f t="shared" si="113"/>
        <v>4166.666666666667</v>
      </c>
      <c r="AF94" s="140">
        <f t="shared" si="113"/>
        <v>4166.666666666667</v>
      </c>
      <c r="AG94" s="140">
        <f t="shared" si="113"/>
        <v>4166.666666666667</v>
      </c>
      <c r="AH94" s="140">
        <f t="shared" si="113"/>
        <v>4166.666666666667</v>
      </c>
      <c r="AI94" s="140">
        <f t="shared" si="113"/>
        <v>4166.666666666667</v>
      </c>
      <c r="AJ94" s="140">
        <f t="shared" si="113"/>
        <v>4166.666666666667</v>
      </c>
      <c r="AK94" s="140">
        <f t="shared" si="113"/>
        <v>4166.666666666667</v>
      </c>
      <c r="AL94" s="140">
        <f t="shared" si="113"/>
        <v>4291.666666666667</v>
      </c>
      <c r="AM94" s="140">
        <f t="shared" si="113"/>
        <v>4291.666666666667</v>
      </c>
      <c r="AN94" s="140">
        <f t="shared" si="114"/>
        <v>4291.666666666667</v>
      </c>
      <c r="AO94" s="140">
        <f t="shared" si="114"/>
        <v>4291.666666666667</v>
      </c>
      <c r="AP94" s="140">
        <f t="shared" si="114"/>
        <v>4291.666666666667</v>
      </c>
      <c r="AQ94" s="140">
        <f t="shared" si="114"/>
        <v>4291.666666666667</v>
      </c>
      <c r="AS94" s="140">
        <f t="shared" si="115"/>
        <v>0</v>
      </c>
      <c r="AT94" s="140">
        <f t="shared" si="116"/>
        <v>0</v>
      </c>
      <c r="AU94" s="140">
        <f t="shared" si="117"/>
        <v>0</v>
      </c>
      <c r="AV94" s="140">
        <f t="shared" si="118"/>
        <v>0</v>
      </c>
      <c r="AW94" s="140">
        <f t="shared" si="119"/>
        <v>0</v>
      </c>
      <c r="AX94" s="140">
        <f t="shared" si="120"/>
        <v>0</v>
      </c>
      <c r="AY94" s="140">
        <f t="shared" si="121"/>
        <v>12500</v>
      </c>
      <c r="AZ94" s="140">
        <f t="shared" si="122"/>
        <v>12500</v>
      </c>
      <c r="BA94" s="140">
        <f t="shared" si="94"/>
        <v>12500</v>
      </c>
      <c r="BB94" s="140">
        <f t="shared" si="95"/>
        <v>12500</v>
      </c>
      <c r="BC94" s="140">
        <f t="shared" si="96"/>
        <v>12875</v>
      </c>
      <c r="BD94" s="140">
        <f t="shared" si="97"/>
        <v>12875</v>
      </c>
      <c r="BF94" s="188">
        <f t="shared" si="124"/>
        <v>0</v>
      </c>
      <c r="BG94" s="188">
        <f t="shared" si="125"/>
        <v>25000</v>
      </c>
      <c r="BH94" s="188">
        <f t="shared" si="123"/>
        <v>50750</v>
      </c>
    </row>
    <row r="95" spans="1:60">
      <c r="C95" s="191"/>
      <c r="D95" s="192" t="s">
        <v>210</v>
      </c>
      <c r="E95" s="185">
        <v>70000</v>
      </c>
      <c r="F95" s="186">
        <v>44652</v>
      </c>
      <c r="G95" s="189"/>
      <c r="H95" s="140">
        <f t="shared" si="112"/>
        <v>0</v>
      </c>
      <c r="I95" s="140">
        <f t="shared" si="112"/>
        <v>0</v>
      </c>
      <c r="J95" s="140">
        <f t="shared" si="112"/>
        <v>0</v>
      </c>
      <c r="K95" s="140">
        <f t="shared" si="112"/>
        <v>0</v>
      </c>
      <c r="L95" s="140">
        <f t="shared" si="112"/>
        <v>0</v>
      </c>
      <c r="M95" s="140">
        <f t="shared" si="112"/>
        <v>0</v>
      </c>
      <c r="N95" s="140">
        <f t="shared" si="112"/>
        <v>0</v>
      </c>
      <c r="O95" s="140">
        <f t="shared" si="112"/>
        <v>0</v>
      </c>
      <c r="P95" s="140">
        <f t="shared" si="112"/>
        <v>0</v>
      </c>
      <c r="Q95" s="140">
        <f t="shared" si="112"/>
        <v>0</v>
      </c>
      <c r="R95" s="140">
        <f t="shared" si="112"/>
        <v>0</v>
      </c>
      <c r="S95" s="140">
        <f t="shared" si="112"/>
        <v>0</v>
      </c>
      <c r="T95" s="140">
        <f t="shared" si="112"/>
        <v>0</v>
      </c>
      <c r="U95" s="140">
        <f t="shared" si="112"/>
        <v>0</v>
      </c>
      <c r="V95" s="140">
        <f t="shared" si="112"/>
        <v>0</v>
      </c>
      <c r="W95" s="140">
        <f t="shared" si="112"/>
        <v>0</v>
      </c>
      <c r="X95" s="140">
        <f t="shared" si="113"/>
        <v>0</v>
      </c>
      <c r="Y95" s="140">
        <f t="shared" si="113"/>
        <v>0</v>
      </c>
      <c r="Z95" s="140">
        <f t="shared" si="113"/>
        <v>0</v>
      </c>
      <c r="AA95" s="140">
        <f t="shared" si="113"/>
        <v>0</v>
      </c>
      <c r="AB95" s="140">
        <f t="shared" si="113"/>
        <v>0</v>
      </c>
      <c r="AC95" s="140">
        <f t="shared" si="113"/>
        <v>0</v>
      </c>
      <c r="AD95" s="140">
        <f t="shared" si="113"/>
        <v>0</v>
      </c>
      <c r="AE95" s="140">
        <f t="shared" si="113"/>
        <v>0</v>
      </c>
      <c r="AF95" s="140">
        <f t="shared" si="113"/>
        <v>0</v>
      </c>
      <c r="AG95" s="140">
        <f t="shared" si="113"/>
        <v>0</v>
      </c>
      <c r="AH95" s="140">
        <f t="shared" si="113"/>
        <v>0</v>
      </c>
      <c r="AI95" s="140">
        <f t="shared" si="113"/>
        <v>5833.333333333333</v>
      </c>
      <c r="AJ95" s="140">
        <f t="shared" si="113"/>
        <v>5833.333333333333</v>
      </c>
      <c r="AK95" s="140">
        <f t="shared" si="113"/>
        <v>5833.333333333333</v>
      </c>
      <c r="AL95" s="140">
        <f t="shared" si="113"/>
        <v>5833.333333333333</v>
      </c>
      <c r="AM95" s="140">
        <f t="shared" si="113"/>
        <v>5833.333333333333</v>
      </c>
      <c r="AN95" s="140">
        <f t="shared" si="114"/>
        <v>5833.333333333333</v>
      </c>
      <c r="AO95" s="140">
        <f t="shared" si="114"/>
        <v>5833.333333333333</v>
      </c>
      <c r="AP95" s="140">
        <f t="shared" si="114"/>
        <v>5833.333333333333</v>
      </c>
      <c r="AQ95" s="140">
        <f t="shared" si="114"/>
        <v>5833.333333333333</v>
      </c>
      <c r="AS95" s="140">
        <f t="shared" si="115"/>
        <v>0</v>
      </c>
      <c r="AT95" s="140">
        <f t="shared" si="116"/>
        <v>0</v>
      </c>
      <c r="AU95" s="140">
        <f t="shared" si="117"/>
        <v>0</v>
      </c>
      <c r="AV95" s="140">
        <f t="shared" si="118"/>
        <v>0</v>
      </c>
      <c r="AW95" s="140">
        <f t="shared" si="119"/>
        <v>0</v>
      </c>
      <c r="AX95" s="140">
        <f t="shared" si="120"/>
        <v>0</v>
      </c>
      <c r="AY95" s="140">
        <f t="shared" si="121"/>
        <v>0</v>
      </c>
      <c r="AZ95" s="140">
        <f t="shared" si="122"/>
        <v>0</v>
      </c>
      <c r="BA95" s="140">
        <f t="shared" si="94"/>
        <v>0</v>
      </c>
      <c r="BB95" s="140">
        <f t="shared" si="95"/>
        <v>17500</v>
      </c>
      <c r="BC95" s="140">
        <f t="shared" si="96"/>
        <v>17500</v>
      </c>
      <c r="BD95" s="140">
        <f t="shared" si="97"/>
        <v>17500</v>
      </c>
      <c r="BF95" s="188">
        <f t="shared" si="124"/>
        <v>0</v>
      </c>
      <c r="BG95" s="188">
        <f t="shared" si="125"/>
        <v>0</v>
      </c>
      <c r="BH95" s="188">
        <f t="shared" si="123"/>
        <v>52500</v>
      </c>
    </row>
    <row r="96" spans="1:60">
      <c r="C96" s="191"/>
      <c r="D96" s="192" t="s">
        <v>121</v>
      </c>
      <c r="E96" s="185"/>
      <c r="F96" s="186"/>
      <c r="G96" s="189"/>
      <c r="H96" s="140">
        <f t="shared" si="112"/>
        <v>0</v>
      </c>
      <c r="I96" s="140">
        <f t="shared" si="112"/>
        <v>0</v>
      </c>
      <c r="J96" s="140">
        <f t="shared" si="112"/>
        <v>0</v>
      </c>
      <c r="K96" s="140">
        <f t="shared" si="112"/>
        <v>0</v>
      </c>
      <c r="L96" s="140">
        <f t="shared" si="112"/>
        <v>0</v>
      </c>
      <c r="M96" s="140">
        <f t="shared" si="112"/>
        <v>0</v>
      </c>
      <c r="N96" s="140">
        <f t="shared" si="112"/>
        <v>0</v>
      </c>
      <c r="O96" s="140">
        <f t="shared" si="112"/>
        <v>0</v>
      </c>
      <c r="P96" s="140">
        <f t="shared" si="112"/>
        <v>0</v>
      </c>
      <c r="Q96" s="140">
        <f t="shared" si="112"/>
        <v>0</v>
      </c>
      <c r="R96" s="140">
        <f t="shared" si="112"/>
        <v>0</v>
      </c>
      <c r="S96" s="140">
        <f t="shared" si="112"/>
        <v>0</v>
      </c>
      <c r="T96" s="140">
        <f t="shared" si="112"/>
        <v>0</v>
      </c>
      <c r="U96" s="140">
        <f t="shared" si="112"/>
        <v>0</v>
      </c>
      <c r="V96" s="140">
        <f t="shared" si="112"/>
        <v>0</v>
      </c>
      <c r="W96" s="140">
        <f t="shared" si="112"/>
        <v>0</v>
      </c>
      <c r="X96" s="140">
        <f t="shared" si="113"/>
        <v>0</v>
      </c>
      <c r="Y96" s="140">
        <f t="shared" si="113"/>
        <v>0</v>
      </c>
      <c r="Z96" s="140">
        <f t="shared" si="113"/>
        <v>0</v>
      </c>
      <c r="AA96" s="140">
        <f t="shared" si="113"/>
        <v>0</v>
      </c>
      <c r="AB96" s="140">
        <f t="shared" si="113"/>
        <v>0</v>
      </c>
      <c r="AC96" s="140">
        <f t="shared" si="113"/>
        <v>0</v>
      </c>
      <c r="AD96" s="140">
        <f t="shared" si="113"/>
        <v>0</v>
      </c>
      <c r="AE96" s="140">
        <f t="shared" si="113"/>
        <v>0</v>
      </c>
      <c r="AF96" s="140">
        <f t="shared" si="113"/>
        <v>0</v>
      </c>
      <c r="AG96" s="140">
        <f t="shared" si="113"/>
        <v>0</v>
      </c>
      <c r="AH96" s="140">
        <f t="shared" si="113"/>
        <v>0</v>
      </c>
      <c r="AI96" s="140">
        <f t="shared" si="113"/>
        <v>0</v>
      </c>
      <c r="AJ96" s="140">
        <f t="shared" si="113"/>
        <v>0</v>
      </c>
      <c r="AK96" s="140">
        <f t="shared" si="113"/>
        <v>0</v>
      </c>
      <c r="AL96" s="140">
        <f t="shared" si="113"/>
        <v>0</v>
      </c>
      <c r="AM96" s="140">
        <f t="shared" si="113"/>
        <v>0</v>
      </c>
      <c r="AN96" s="140">
        <f t="shared" si="114"/>
        <v>0</v>
      </c>
      <c r="AO96" s="140">
        <f t="shared" si="114"/>
        <v>0</v>
      </c>
      <c r="AP96" s="140">
        <f t="shared" si="114"/>
        <v>0</v>
      </c>
      <c r="AQ96" s="140">
        <f t="shared" si="114"/>
        <v>0</v>
      </c>
      <c r="AS96" s="140">
        <f t="shared" si="115"/>
        <v>0</v>
      </c>
      <c r="AT96" s="140">
        <f t="shared" si="116"/>
        <v>0</v>
      </c>
      <c r="AU96" s="140">
        <f t="shared" si="117"/>
        <v>0</v>
      </c>
      <c r="AV96" s="140">
        <f t="shared" si="118"/>
        <v>0</v>
      </c>
      <c r="AW96" s="140">
        <f t="shared" si="119"/>
        <v>0</v>
      </c>
      <c r="AX96" s="140">
        <f t="shared" si="120"/>
        <v>0</v>
      </c>
      <c r="AY96" s="140">
        <f t="shared" si="121"/>
        <v>0</v>
      </c>
      <c r="AZ96" s="140">
        <f t="shared" si="122"/>
        <v>0</v>
      </c>
      <c r="BA96" s="140">
        <f t="shared" si="94"/>
        <v>0</v>
      </c>
      <c r="BB96" s="140">
        <f t="shared" si="95"/>
        <v>0</v>
      </c>
      <c r="BC96" s="140">
        <f t="shared" si="96"/>
        <v>0</v>
      </c>
      <c r="BD96" s="140">
        <f t="shared" si="97"/>
        <v>0</v>
      </c>
      <c r="BF96" s="188">
        <f t="shared" si="124"/>
        <v>0</v>
      </c>
      <c r="BG96" s="188">
        <f t="shared" si="125"/>
        <v>0</v>
      </c>
      <c r="BH96" s="188">
        <f t="shared" si="123"/>
        <v>0</v>
      </c>
    </row>
    <row r="97" spans="1:60">
      <c r="C97" s="191"/>
      <c r="D97" s="192" t="s">
        <v>121</v>
      </c>
      <c r="E97" s="185"/>
      <c r="F97" s="186"/>
      <c r="G97" s="189"/>
      <c r="H97" s="140">
        <f t="shared" si="112"/>
        <v>0</v>
      </c>
      <c r="I97" s="140">
        <f t="shared" si="112"/>
        <v>0</v>
      </c>
      <c r="J97" s="140">
        <f t="shared" si="112"/>
        <v>0</v>
      </c>
      <c r="K97" s="140">
        <f t="shared" si="112"/>
        <v>0</v>
      </c>
      <c r="L97" s="140">
        <f t="shared" si="112"/>
        <v>0</v>
      </c>
      <c r="M97" s="140">
        <f t="shared" si="112"/>
        <v>0</v>
      </c>
      <c r="N97" s="140">
        <f t="shared" si="112"/>
        <v>0</v>
      </c>
      <c r="O97" s="140">
        <f t="shared" si="112"/>
        <v>0</v>
      </c>
      <c r="P97" s="140">
        <f t="shared" si="112"/>
        <v>0</v>
      </c>
      <c r="Q97" s="140">
        <f t="shared" si="112"/>
        <v>0</v>
      </c>
      <c r="R97" s="140">
        <f t="shared" si="112"/>
        <v>0</v>
      </c>
      <c r="S97" s="140">
        <f t="shared" si="112"/>
        <v>0</v>
      </c>
      <c r="T97" s="140">
        <f t="shared" si="112"/>
        <v>0</v>
      </c>
      <c r="U97" s="140">
        <f t="shared" si="112"/>
        <v>0</v>
      </c>
      <c r="V97" s="140">
        <f t="shared" si="112"/>
        <v>0</v>
      </c>
      <c r="W97" s="140">
        <f t="shared" si="112"/>
        <v>0</v>
      </c>
      <c r="X97" s="140">
        <f t="shared" si="113"/>
        <v>0</v>
      </c>
      <c r="Y97" s="140">
        <f t="shared" si="113"/>
        <v>0</v>
      </c>
      <c r="Z97" s="140">
        <f t="shared" si="113"/>
        <v>0</v>
      </c>
      <c r="AA97" s="140">
        <f t="shared" si="113"/>
        <v>0</v>
      </c>
      <c r="AB97" s="140">
        <f t="shared" si="113"/>
        <v>0</v>
      </c>
      <c r="AC97" s="140">
        <f t="shared" si="113"/>
        <v>0</v>
      </c>
      <c r="AD97" s="140">
        <f t="shared" si="113"/>
        <v>0</v>
      </c>
      <c r="AE97" s="140">
        <f t="shared" si="113"/>
        <v>0</v>
      </c>
      <c r="AF97" s="140">
        <f t="shared" si="113"/>
        <v>0</v>
      </c>
      <c r="AG97" s="140">
        <f t="shared" si="113"/>
        <v>0</v>
      </c>
      <c r="AH97" s="140">
        <f t="shared" si="113"/>
        <v>0</v>
      </c>
      <c r="AI97" s="140">
        <f t="shared" si="113"/>
        <v>0</v>
      </c>
      <c r="AJ97" s="140">
        <f t="shared" si="113"/>
        <v>0</v>
      </c>
      <c r="AK97" s="140">
        <f t="shared" si="113"/>
        <v>0</v>
      </c>
      <c r="AL97" s="140">
        <f t="shared" si="113"/>
        <v>0</v>
      </c>
      <c r="AM97" s="140">
        <f t="shared" si="113"/>
        <v>0</v>
      </c>
      <c r="AN97" s="140">
        <f t="shared" si="114"/>
        <v>0</v>
      </c>
      <c r="AO97" s="140">
        <f t="shared" si="114"/>
        <v>0</v>
      </c>
      <c r="AP97" s="140">
        <f t="shared" si="114"/>
        <v>0</v>
      </c>
      <c r="AQ97" s="140">
        <f t="shared" si="114"/>
        <v>0</v>
      </c>
      <c r="AS97" s="140">
        <f t="shared" si="115"/>
        <v>0</v>
      </c>
      <c r="AT97" s="140">
        <f t="shared" si="116"/>
        <v>0</v>
      </c>
      <c r="AU97" s="140">
        <f t="shared" si="117"/>
        <v>0</v>
      </c>
      <c r="AV97" s="140">
        <f t="shared" si="118"/>
        <v>0</v>
      </c>
      <c r="AW97" s="140">
        <f t="shared" si="119"/>
        <v>0</v>
      </c>
      <c r="AX97" s="140">
        <f t="shared" si="120"/>
        <v>0</v>
      </c>
      <c r="AY97" s="140">
        <f t="shared" si="121"/>
        <v>0</v>
      </c>
      <c r="AZ97" s="140">
        <f t="shared" si="122"/>
        <v>0</v>
      </c>
      <c r="BA97" s="140">
        <f t="shared" si="94"/>
        <v>0</v>
      </c>
      <c r="BB97" s="140">
        <f t="shared" si="95"/>
        <v>0</v>
      </c>
      <c r="BC97" s="140">
        <f t="shared" si="96"/>
        <v>0</v>
      </c>
      <c r="BD97" s="140">
        <f t="shared" si="97"/>
        <v>0</v>
      </c>
      <c r="BF97" s="188">
        <f t="shared" si="124"/>
        <v>0</v>
      </c>
      <c r="BG97" s="188">
        <f t="shared" si="125"/>
        <v>0</v>
      </c>
      <c r="BH97" s="188">
        <f t="shared" si="123"/>
        <v>0</v>
      </c>
    </row>
    <row r="98" spans="1:60">
      <c r="C98" s="191"/>
      <c r="D98" s="192" t="s">
        <v>121</v>
      </c>
      <c r="E98" s="185"/>
      <c r="F98" s="186"/>
      <c r="G98" s="189"/>
      <c r="H98" s="140">
        <f t="shared" si="112"/>
        <v>0</v>
      </c>
      <c r="I98" s="140">
        <f t="shared" si="112"/>
        <v>0</v>
      </c>
      <c r="J98" s="140">
        <f t="shared" si="112"/>
        <v>0</v>
      </c>
      <c r="K98" s="140">
        <f t="shared" si="112"/>
        <v>0</v>
      </c>
      <c r="L98" s="140">
        <f t="shared" si="112"/>
        <v>0</v>
      </c>
      <c r="M98" s="140">
        <f t="shared" si="112"/>
        <v>0</v>
      </c>
      <c r="N98" s="140">
        <f t="shared" si="112"/>
        <v>0</v>
      </c>
      <c r="O98" s="140">
        <f t="shared" si="112"/>
        <v>0</v>
      </c>
      <c r="P98" s="140">
        <f t="shared" si="112"/>
        <v>0</v>
      </c>
      <c r="Q98" s="140">
        <f t="shared" si="112"/>
        <v>0</v>
      </c>
      <c r="R98" s="140">
        <f t="shared" si="112"/>
        <v>0</v>
      </c>
      <c r="S98" s="140">
        <f t="shared" si="112"/>
        <v>0</v>
      </c>
      <c r="T98" s="140">
        <f t="shared" si="112"/>
        <v>0</v>
      </c>
      <c r="U98" s="140">
        <f t="shared" si="112"/>
        <v>0</v>
      </c>
      <c r="V98" s="140">
        <f t="shared" si="112"/>
        <v>0</v>
      </c>
      <c r="W98" s="140">
        <f t="shared" si="112"/>
        <v>0</v>
      </c>
      <c r="X98" s="140">
        <f t="shared" si="113"/>
        <v>0</v>
      </c>
      <c r="Y98" s="140">
        <f t="shared" si="113"/>
        <v>0</v>
      </c>
      <c r="Z98" s="140">
        <f t="shared" si="113"/>
        <v>0</v>
      </c>
      <c r="AA98" s="140">
        <f t="shared" si="113"/>
        <v>0</v>
      </c>
      <c r="AB98" s="140">
        <f t="shared" si="113"/>
        <v>0</v>
      </c>
      <c r="AC98" s="140">
        <f t="shared" si="113"/>
        <v>0</v>
      </c>
      <c r="AD98" s="140">
        <f t="shared" si="113"/>
        <v>0</v>
      </c>
      <c r="AE98" s="140">
        <f t="shared" si="113"/>
        <v>0</v>
      </c>
      <c r="AF98" s="140">
        <f t="shared" si="113"/>
        <v>0</v>
      </c>
      <c r="AG98" s="140">
        <f t="shared" si="113"/>
        <v>0</v>
      </c>
      <c r="AH98" s="140">
        <f t="shared" si="113"/>
        <v>0</v>
      </c>
      <c r="AI98" s="140">
        <f t="shared" si="113"/>
        <v>0</v>
      </c>
      <c r="AJ98" s="140">
        <f t="shared" si="113"/>
        <v>0</v>
      </c>
      <c r="AK98" s="140">
        <f t="shared" si="113"/>
        <v>0</v>
      </c>
      <c r="AL98" s="140">
        <f t="shared" si="113"/>
        <v>0</v>
      </c>
      <c r="AM98" s="140">
        <f t="shared" si="113"/>
        <v>0</v>
      </c>
      <c r="AN98" s="140">
        <f t="shared" si="114"/>
        <v>0</v>
      </c>
      <c r="AO98" s="140">
        <f t="shared" si="114"/>
        <v>0</v>
      </c>
      <c r="AP98" s="140">
        <f t="shared" si="114"/>
        <v>0</v>
      </c>
      <c r="AQ98" s="140">
        <f t="shared" si="114"/>
        <v>0</v>
      </c>
      <c r="AS98" s="140">
        <f t="shared" si="115"/>
        <v>0</v>
      </c>
      <c r="AT98" s="140">
        <f t="shared" si="116"/>
        <v>0</v>
      </c>
      <c r="AU98" s="140">
        <f t="shared" si="117"/>
        <v>0</v>
      </c>
      <c r="AV98" s="140">
        <f t="shared" si="118"/>
        <v>0</v>
      </c>
      <c r="AW98" s="140">
        <f t="shared" si="119"/>
        <v>0</v>
      </c>
      <c r="AX98" s="140">
        <f t="shared" si="120"/>
        <v>0</v>
      </c>
      <c r="AY98" s="140">
        <f t="shared" si="121"/>
        <v>0</v>
      </c>
      <c r="AZ98" s="140">
        <f t="shared" si="122"/>
        <v>0</v>
      </c>
      <c r="BA98" s="140">
        <f t="shared" si="94"/>
        <v>0</v>
      </c>
      <c r="BB98" s="140">
        <f t="shared" si="95"/>
        <v>0</v>
      </c>
      <c r="BC98" s="140">
        <f t="shared" si="96"/>
        <v>0</v>
      </c>
      <c r="BD98" s="140">
        <f t="shared" si="97"/>
        <v>0</v>
      </c>
      <c r="BF98" s="188">
        <f t="shared" si="124"/>
        <v>0</v>
      </c>
      <c r="BG98" s="188">
        <f t="shared" si="125"/>
        <v>0</v>
      </c>
      <c r="BH98" s="188">
        <f t="shared" si="123"/>
        <v>0</v>
      </c>
    </row>
    <row r="99" spans="1:60">
      <c r="C99" s="191"/>
      <c r="D99" s="192" t="s">
        <v>121</v>
      </c>
      <c r="E99" s="185"/>
      <c r="F99" s="186"/>
      <c r="G99" s="189"/>
      <c r="H99" s="140">
        <f t="shared" si="112"/>
        <v>0</v>
      </c>
      <c r="I99" s="140">
        <f t="shared" si="112"/>
        <v>0</v>
      </c>
      <c r="J99" s="140">
        <f t="shared" si="112"/>
        <v>0</v>
      </c>
      <c r="K99" s="140">
        <f t="shared" si="112"/>
        <v>0</v>
      </c>
      <c r="L99" s="140">
        <f t="shared" si="112"/>
        <v>0</v>
      </c>
      <c r="M99" s="140">
        <f t="shared" si="112"/>
        <v>0</v>
      </c>
      <c r="N99" s="140">
        <f t="shared" si="112"/>
        <v>0</v>
      </c>
      <c r="O99" s="140">
        <f t="shared" si="112"/>
        <v>0</v>
      </c>
      <c r="P99" s="140">
        <f t="shared" si="112"/>
        <v>0</v>
      </c>
      <c r="Q99" s="140">
        <f t="shared" si="112"/>
        <v>0</v>
      </c>
      <c r="R99" s="140">
        <f t="shared" si="112"/>
        <v>0</v>
      </c>
      <c r="S99" s="140">
        <f t="shared" si="112"/>
        <v>0</v>
      </c>
      <c r="T99" s="140">
        <f t="shared" si="112"/>
        <v>0</v>
      </c>
      <c r="U99" s="140">
        <f t="shared" si="112"/>
        <v>0</v>
      </c>
      <c r="V99" s="140">
        <f t="shared" si="112"/>
        <v>0</v>
      </c>
      <c r="W99" s="140">
        <f t="shared" si="112"/>
        <v>0</v>
      </c>
      <c r="X99" s="140">
        <f t="shared" si="113"/>
        <v>0</v>
      </c>
      <c r="Y99" s="140">
        <f t="shared" si="113"/>
        <v>0</v>
      </c>
      <c r="Z99" s="140">
        <f t="shared" si="113"/>
        <v>0</v>
      </c>
      <c r="AA99" s="140">
        <f t="shared" si="113"/>
        <v>0</v>
      </c>
      <c r="AB99" s="140">
        <f t="shared" si="113"/>
        <v>0</v>
      </c>
      <c r="AC99" s="140">
        <f t="shared" si="113"/>
        <v>0</v>
      </c>
      <c r="AD99" s="140">
        <f t="shared" si="113"/>
        <v>0</v>
      </c>
      <c r="AE99" s="140">
        <f t="shared" si="113"/>
        <v>0</v>
      </c>
      <c r="AF99" s="140">
        <f t="shared" si="113"/>
        <v>0</v>
      </c>
      <c r="AG99" s="140">
        <f t="shared" si="113"/>
        <v>0</v>
      </c>
      <c r="AH99" s="140">
        <f t="shared" si="113"/>
        <v>0</v>
      </c>
      <c r="AI99" s="140">
        <f t="shared" si="113"/>
        <v>0</v>
      </c>
      <c r="AJ99" s="140">
        <f t="shared" si="113"/>
        <v>0</v>
      </c>
      <c r="AK99" s="140">
        <f t="shared" si="113"/>
        <v>0</v>
      </c>
      <c r="AL99" s="140">
        <f t="shared" si="113"/>
        <v>0</v>
      </c>
      <c r="AM99" s="140">
        <f t="shared" si="113"/>
        <v>0</v>
      </c>
      <c r="AN99" s="140">
        <f t="shared" si="114"/>
        <v>0</v>
      </c>
      <c r="AO99" s="140">
        <f t="shared" si="114"/>
        <v>0</v>
      </c>
      <c r="AP99" s="140">
        <f t="shared" si="114"/>
        <v>0</v>
      </c>
      <c r="AQ99" s="140">
        <f t="shared" si="114"/>
        <v>0</v>
      </c>
      <c r="AS99" s="140">
        <f t="shared" si="115"/>
        <v>0</v>
      </c>
      <c r="AT99" s="140">
        <f t="shared" si="116"/>
        <v>0</v>
      </c>
      <c r="AU99" s="140">
        <f t="shared" si="117"/>
        <v>0</v>
      </c>
      <c r="AV99" s="140">
        <f t="shared" si="118"/>
        <v>0</v>
      </c>
      <c r="AW99" s="140">
        <f t="shared" si="119"/>
        <v>0</v>
      </c>
      <c r="AX99" s="140">
        <f t="shared" si="120"/>
        <v>0</v>
      </c>
      <c r="AY99" s="140">
        <f t="shared" si="121"/>
        <v>0</v>
      </c>
      <c r="AZ99" s="140">
        <f t="shared" si="122"/>
        <v>0</v>
      </c>
      <c r="BA99" s="140">
        <f t="shared" si="94"/>
        <v>0</v>
      </c>
      <c r="BB99" s="140">
        <f t="shared" si="95"/>
        <v>0</v>
      </c>
      <c r="BC99" s="140">
        <f t="shared" si="96"/>
        <v>0</v>
      </c>
      <c r="BD99" s="140">
        <f t="shared" si="97"/>
        <v>0</v>
      </c>
      <c r="BF99" s="188">
        <f t="shared" si="124"/>
        <v>0</v>
      </c>
      <c r="BG99" s="188">
        <f t="shared" si="125"/>
        <v>0</v>
      </c>
      <c r="BH99" s="188">
        <f t="shared" si="123"/>
        <v>0</v>
      </c>
    </row>
    <row r="100" spans="1:60">
      <c r="C100" s="191"/>
      <c r="D100" s="192" t="s">
        <v>121</v>
      </c>
      <c r="E100" s="185"/>
      <c r="F100" s="186"/>
      <c r="G100" s="189"/>
      <c r="H100" s="140">
        <f t="shared" si="112"/>
        <v>0</v>
      </c>
      <c r="I100" s="140">
        <f t="shared" si="112"/>
        <v>0</v>
      </c>
      <c r="J100" s="140">
        <f t="shared" si="112"/>
        <v>0</v>
      </c>
      <c r="K100" s="140">
        <f t="shared" si="112"/>
        <v>0</v>
      </c>
      <c r="L100" s="140">
        <f t="shared" si="112"/>
        <v>0</v>
      </c>
      <c r="M100" s="140">
        <f t="shared" si="112"/>
        <v>0</v>
      </c>
      <c r="N100" s="140">
        <f t="shared" si="112"/>
        <v>0</v>
      </c>
      <c r="O100" s="140">
        <f t="shared" si="112"/>
        <v>0</v>
      </c>
      <c r="P100" s="140">
        <f t="shared" si="112"/>
        <v>0</v>
      </c>
      <c r="Q100" s="140">
        <f t="shared" si="112"/>
        <v>0</v>
      </c>
      <c r="R100" s="140">
        <f t="shared" si="112"/>
        <v>0</v>
      </c>
      <c r="S100" s="140">
        <f t="shared" si="112"/>
        <v>0</v>
      </c>
      <c r="T100" s="140">
        <f t="shared" si="112"/>
        <v>0</v>
      </c>
      <c r="U100" s="140">
        <f t="shared" si="112"/>
        <v>0</v>
      </c>
      <c r="V100" s="140">
        <f t="shared" si="112"/>
        <v>0</v>
      </c>
      <c r="W100" s="140">
        <f t="shared" si="112"/>
        <v>0</v>
      </c>
      <c r="X100" s="140">
        <f t="shared" si="113"/>
        <v>0</v>
      </c>
      <c r="Y100" s="140">
        <f t="shared" si="113"/>
        <v>0</v>
      </c>
      <c r="Z100" s="140">
        <f t="shared" si="113"/>
        <v>0</v>
      </c>
      <c r="AA100" s="140">
        <f t="shared" si="113"/>
        <v>0</v>
      </c>
      <c r="AB100" s="140">
        <f t="shared" si="113"/>
        <v>0</v>
      </c>
      <c r="AC100" s="140">
        <f t="shared" si="113"/>
        <v>0</v>
      </c>
      <c r="AD100" s="140">
        <f t="shared" si="113"/>
        <v>0</v>
      </c>
      <c r="AE100" s="140">
        <f t="shared" si="113"/>
        <v>0</v>
      </c>
      <c r="AF100" s="140">
        <f t="shared" si="113"/>
        <v>0</v>
      </c>
      <c r="AG100" s="140">
        <f t="shared" si="113"/>
        <v>0</v>
      </c>
      <c r="AH100" s="140">
        <f t="shared" si="113"/>
        <v>0</v>
      </c>
      <c r="AI100" s="140">
        <f t="shared" si="113"/>
        <v>0</v>
      </c>
      <c r="AJ100" s="140">
        <f t="shared" si="113"/>
        <v>0</v>
      </c>
      <c r="AK100" s="140">
        <f t="shared" si="113"/>
        <v>0</v>
      </c>
      <c r="AL100" s="140">
        <f t="shared" si="113"/>
        <v>0</v>
      </c>
      <c r="AM100" s="140">
        <f t="shared" si="113"/>
        <v>0</v>
      </c>
      <c r="AN100" s="140">
        <f t="shared" si="114"/>
        <v>0</v>
      </c>
      <c r="AO100" s="140">
        <f t="shared" si="114"/>
        <v>0</v>
      </c>
      <c r="AP100" s="140">
        <f t="shared" si="114"/>
        <v>0</v>
      </c>
      <c r="AQ100" s="140">
        <f t="shared" si="114"/>
        <v>0</v>
      </c>
      <c r="AS100" s="140">
        <f t="shared" si="115"/>
        <v>0</v>
      </c>
      <c r="AT100" s="140">
        <f t="shared" si="116"/>
        <v>0</v>
      </c>
      <c r="AU100" s="140">
        <f t="shared" si="117"/>
        <v>0</v>
      </c>
      <c r="AV100" s="140">
        <f t="shared" si="118"/>
        <v>0</v>
      </c>
      <c r="AW100" s="140">
        <f t="shared" si="119"/>
        <v>0</v>
      </c>
      <c r="AX100" s="140">
        <f t="shared" si="120"/>
        <v>0</v>
      </c>
      <c r="AY100" s="140">
        <f t="shared" si="121"/>
        <v>0</v>
      </c>
      <c r="AZ100" s="140">
        <f t="shared" si="122"/>
        <v>0</v>
      </c>
      <c r="BA100" s="140">
        <f t="shared" si="94"/>
        <v>0</v>
      </c>
      <c r="BB100" s="140">
        <f t="shared" si="95"/>
        <v>0</v>
      </c>
      <c r="BC100" s="140">
        <f t="shared" si="96"/>
        <v>0</v>
      </c>
      <c r="BD100" s="140">
        <f t="shared" si="97"/>
        <v>0</v>
      </c>
      <c r="BF100" s="188">
        <f t="shared" si="124"/>
        <v>0</v>
      </c>
      <c r="BG100" s="188">
        <f t="shared" si="125"/>
        <v>0</v>
      </c>
      <c r="BH100" s="188">
        <f t="shared" si="123"/>
        <v>0</v>
      </c>
    </row>
    <row r="101" spans="1:60">
      <c r="C101" s="191"/>
      <c r="D101" s="192" t="s">
        <v>121</v>
      </c>
      <c r="E101" s="185"/>
      <c r="F101" s="186"/>
      <c r="G101" s="189"/>
      <c r="H101" s="140">
        <f t="shared" si="112"/>
        <v>0</v>
      </c>
      <c r="I101" s="140">
        <f t="shared" si="112"/>
        <v>0</v>
      </c>
      <c r="J101" s="140">
        <f t="shared" si="112"/>
        <v>0</v>
      </c>
      <c r="K101" s="140">
        <f t="shared" si="112"/>
        <v>0</v>
      </c>
      <c r="L101" s="140">
        <f t="shared" si="112"/>
        <v>0</v>
      </c>
      <c r="M101" s="140">
        <f t="shared" si="112"/>
        <v>0</v>
      </c>
      <c r="N101" s="140">
        <f t="shared" si="112"/>
        <v>0</v>
      </c>
      <c r="O101" s="140">
        <f t="shared" si="112"/>
        <v>0</v>
      </c>
      <c r="P101" s="140">
        <f t="shared" si="112"/>
        <v>0</v>
      </c>
      <c r="Q101" s="140">
        <f t="shared" si="112"/>
        <v>0</v>
      </c>
      <c r="R101" s="140">
        <f t="shared" si="112"/>
        <v>0</v>
      </c>
      <c r="S101" s="140">
        <f t="shared" si="112"/>
        <v>0</v>
      </c>
      <c r="T101" s="140">
        <f t="shared" si="112"/>
        <v>0</v>
      </c>
      <c r="U101" s="140">
        <f t="shared" si="112"/>
        <v>0</v>
      </c>
      <c r="V101" s="140">
        <f t="shared" si="112"/>
        <v>0</v>
      </c>
      <c r="W101" s="140">
        <f t="shared" si="112"/>
        <v>0</v>
      </c>
      <c r="X101" s="140">
        <f t="shared" si="113"/>
        <v>0</v>
      </c>
      <c r="Y101" s="140">
        <f t="shared" si="113"/>
        <v>0</v>
      </c>
      <c r="Z101" s="140">
        <f t="shared" si="113"/>
        <v>0</v>
      </c>
      <c r="AA101" s="140">
        <f t="shared" si="113"/>
        <v>0</v>
      </c>
      <c r="AB101" s="140">
        <f t="shared" si="113"/>
        <v>0</v>
      </c>
      <c r="AC101" s="140">
        <f t="shared" si="113"/>
        <v>0</v>
      </c>
      <c r="AD101" s="140">
        <f t="shared" si="113"/>
        <v>0</v>
      </c>
      <c r="AE101" s="140">
        <f t="shared" si="113"/>
        <v>0</v>
      </c>
      <c r="AF101" s="140">
        <f t="shared" si="113"/>
        <v>0</v>
      </c>
      <c r="AG101" s="140">
        <f t="shared" si="113"/>
        <v>0</v>
      </c>
      <c r="AH101" s="140">
        <f t="shared" si="113"/>
        <v>0</v>
      </c>
      <c r="AI101" s="140">
        <f t="shared" si="113"/>
        <v>0</v>
      </c>
      <c r="AJ101" s="140">
        <f t="shared" si="113"/>
        <v>0</v>
      </c>
      <c r="AK101" s="140">
        <f t="shared" si="113"/>
        <v>0</v>
      </c>
      <c r="AL101" s="140">
        <f t="shared" si="113"/>
        <v>0</v>
      </c>
      <c r="AM101" s="140">
        <f t="shared" si="113"/>
        <v>0</v>
      </c>
      <c r="AN101" s="140">
        <f t="shared" si="114"/>
        <v>0</v>
      </c>
      <c r="AO101" s="140">
        <f t="shared" si="114"/>
        <v>0</v>
      </c>
      <c r="AP101" s="140">
        <f t="shared" si="114"/>
        <v>0</v>
      </c>
      <c r="AQ101" s="140">
        <f t="shared" si="114"/>
        <v>0</v>
      </c>
      <c r="AS101" s="140">
        <f t="shared" si="115"/>
        <v>0</v>
      </c>
      <c r="AT101" s="140">
        <f t="shared" si="116"/>
        <v>0</v>
      </c>
      <c r="AU101" s="140">
        <f t="shared" si="117"/>
        <v>0</v>
      </c>
      <c r="AV101" s="140">
        <f t="shared" si="118"/>
        <v>0</v>
      </c>
      <c r="AW101" s="140">
        <f t="shared" si="119"/>
        <v>0</v>
      </c>
      <c r="AX101" s="140">
        <f t="shared" si="120"/>
        <v>0</v>
      </c>
      <c r="AY101" s="140">
        <f t="shared" si="121"/>
        <v>0</v>
      </c>
      <c r="AZ101" s="140">
        <f t="shared" si="122"/>
        <v>0</v>
      </c>
      <c r="BA101" s="140">
        <f t="shared" si="94"/>
        <v>0</v>
      </c>
      <c r="BB101" s="140">
        <f t="shared" si="95"/>
        <v>0</v>
      </c>
      <c r="BC101" s="140">
        <f t="shared" si="96"/>
        <v>0</v>
      </c>
      <c r="BD101" s="140">
        <f t="shared" si="97"/>
        <v>0</v>
      </c>
      <c r="BF101" s="188">
        <f t="shared" si="124"/>
        <v>0</v>
      </c>
      <c r="BG101" s="188">
        <f t="shared" si="125"/>
        <v>0</v>
      </c>
      <c r="BH101" s="188">
        <f t="shared" si="123"/>
        <v>0</v>
      </c>
    </row>
    <row r="102" spans="1:60">
      <c r="C102" s="191"/>
      <c r="D102" s="192" t="s">
        <v>121</v>
      </c>
      <c r="E102" s="185"/>
      <c r="F102" s="186"/>
      <c r="G102" s="189"/>
      <c r="H102" s="140">
        <f t="shared" si="112"/>
        <v>0</v>
      </c>
      <c r="I102" s="140">
        <f t="shared" si="112"/>
        <v>0</v>
      </c>
      <c r="J102" s="140">
        <f t="shared" si="112"/>
        <v>0</v>
      </c>
      <c r="K102" s="140">
        <f t="shared" si="112"/>
        <v>0</v>
      </c>
      <c r="L102" s="140">
        <f t="shared" si="112"/>
        <v>0</v>
      </c>
      <c r="M102" s="140">
        <f t="shared" si="112"/>
        <v>0</v>
      </c>
      <c r="N102" s="140">
        <f t="shared" si="112"/>
        <v>0</v>
      </c>
      <c r="O102" s="140">
        <f t="shared" si="112"/>
        <v>0</v>
      </c>
      <c r="P102" s="140">
        <f t="shared" si="112"/>
        <v>0</v>
      </c>
      <c r="Q102" s="140">
        <f t="shared" si="112"/>
        <v>0</v>
      </c>
      <c r="R102" s="140">
        <f t="shared" si="112"/>
        <v>0</v>
      </c>
      <c r="S102" s="140">
        <f t="shared" si="112"/>
        <v>0</v>
      </c>
      <c r="T102" s="140">
        <f t="shared" si="112"/>
        <v>0</v>
      </c>
      <c r="U102" s="140">
        <f t="shared" si="112"/>
        <v>0</v>
      </c>
      <c r="V102" s="140">
        <f t="shared" si="112"/>
        <v>0</v>
      </c>
      <c r="W102" s="140">
        <f t="shared" si="112"/>
        <v>0</v>
      </c>
      <c r="X102" s="140">
        <f t="shared" si="113"/>
        <v>0</v>
      </c>
      <c r="Y102" s="140">
        <f t="shared" si="113"/>
        <v>0</v>
      </c>
      <c r="Z102" s="140">
        <f t="shared" si="113"/>
        <v>0</v>
      </c>
      <c r="AA102" s="140">
        <f t="shared" si="113"/>
        <v>0</v>
      </c>
      <c r="AB102" s="140">
        <f t="shared" si="113"/>
        <v>0</v>
      </c>
      <c r="AC102" s="140">
        <f t="shared" si="113"/>
        <v>0</v>
      </c>
      <c r="AD102" s="140">
        <f t="shared" si="113"/>
        <v>0</v>
      </c>
      <c r="AE102" s="140">
        <f t="shared" si="113"/>
        <v>0</v>
      </c>
      <c r="AF102" s="140">
        <f t="shared" si="113"/>
        <v>0</v>
      </c>
      <c r="AG102" s="140">
        <f t="shared" si="113"/>
        <v>0</v>
      </c>
      <c r="AH102" s="140">
        <f t="shared" si="113"/>
        <v>0</v>
      </c>
      <c r="AI102" s="140">
        <f t="shared" si="113"/>
        <v>0</v>
      </c>
      <c r="AJ102" s="140">
        <f t="shared" si="113"/>
        <v>0</v>
      </c>
      <c r="AK102" s="140">
        <f t="shared" si="113"/>
        <v>0</v>
      </c>
      <c r="AL102" s="140">
        <f t="shared" si="113"/>
        <v>0</v>
      </c>
      <c r="AM102" s="140">
        <f t="shared" si="113"/>
        <v>0</v>
      </c>
      <c r="AN102" s="140">
        <f t="shared" si="114"/>
        <v>0</v>
      </c>
      <c r="AO102" s="140">
        <f t="shared" si="114"/>
        <v>0</v>
      </c>
      <c r="AP102" s="140">
        <f t="shared" si="114"/>
        <v>0</v>
      </c>
      <c r="AQ102" s="140">
        <f t="shared" si="114"/>
        <v>0</v>
      </c>
      <c r="AS102" s="140">
        <f t="shared" si="115"/>
        <v>0</v>
      </c>
      <c r="AT102" s="140">
        <f t="shared" si="116"/>
        <v>0</v>
      </c>
      <c r="AU102" s="140">
        <f t="shared" si="117"/>
        <v>0</v>
      </c>
      <c r="AV102" s="140">
        <f t="shared" si="118"/>
        <v>0</v>
      </c>
      <c r="AW102" s="140">
        <f t="shared" si="119"/>
        <v>0</v>
      </c>
      <c r="AX102" s="140">
        <f t="shared" si="120"/>
        <v>0</v>
      </c>
      <c r="AY102" s="140">
        <f t="shared" si="121"/>
        <v>0</v>
      </c>
      <c r="AZ102" s="140">
        <f t="shared" si="122"/>
        <v>0</v>
      </c>
      <c r="BA102" s="140">
        <f t="shared" si="94"/>
        <v>0</v>
      </c>
      <c r="BB102" s="140">
        <f t="shared" si="95"/>
        <v>0</v>
      </c>
      <c r="BC102" s="140">
        <f t="shared" si="96"/>
        <v>0</v>
      </c>
      <c r="BD102" s="140">
        <f t="shared" si="97"/>
        <v>0</v>
      </c>
      <c r="BF102" s="188">
        <f t="shared" si="124"/>
        <v>0</v>
      </c>
      <c r="BG102" s="188">
        <f t="shared" si="125"/>
        <v>0</v>
      </c>
      <c r="BH102" s="188">
        <f t="shared" si="123"/>
        <v>0</v>
      </c>
    </row>
    <row r="103" spans="1:60">
      <c r="C103" s="191"/>
      <c r="E103" s="193"/>
      <c r="F103" s="194"/>
      <c r="G103" s="194"/>
      <c r="H103" s="195"/>
      <c r="I103" s="195"/>
      <c r="J103" s="195"/>
      <c r="K103" s="195"/>
      <c r="L103" s="195"/>
      <c r="M103" s="195"/>
      <c r="N103" s="195"/>
      <c r="O103" s="195"/>
      <c r="P103" s="195"/>
      <c r="Q103" s="195"/>
      <c r="R103" s="195"/>
      <c r="S103" s="195"/>
      <c r="T103" s="195"/>
      <c r="U103" s="195"/>
      <c r="V103" s="195"/>
      <c r="W103" s="195"/>
      <c r="X103" s="195"/>
      <c r="Y103" s="195"/>
      <c r="Z103" s="195"/>
      <c r="AA103" s="195"/>
      <c r="AB103" s="195"/>
      <c r="AC103" s="195"/>
      <c r="AD103" s="195"/>
      <c r="AE103" s="195"/>
      <c r="AF103" s="195"/>
      <c r="AG103" s="195"/>
      <c r="AH103" s="195"/>
      <c r="AI103" s="195"/>
      <c r="AJ103" s="195"/>
      <c r="AK103" s="195"/>
      <c r="AL103" s="195"/>
      <c r="AM103" s="195"/>
      <c r="AN103" s="195"/>
      <c r="AO103" s="195"/>
      <c r="AP103" s="195"/>
      <c r="AQ103" s="195"/>
      <c r="AS103" s="195"/>
      <c r="AT103" s="195"/>
      <c r="AU103" s="195"/>
      <c r="AV103" s="195"/>
      <c r="AW103" s="195"/>
      <c r="AX103" s="195"/>
      <c r="AY103" s="195"/>
      <c r="AZ103" s="195"/>
      <c r="BA103" s="140"/>
      <c r="BB103" s="140"/>
      <c r="BC103" s="140"/>
      <c r="BD103" s="140"/>
      <c r="BF103" s="130"/>
      <c r="BG103" s="130"/>
      <c r="BH103" s="130"/>
    </row>
    <row r="104" spans="1:60">
      <c r="B104" s="579" t="str">
        <f>"TOTAL "&amp;B87</f>
        <v>TOTAL G&amp;A</v>
      </c>
      <c r="C104" s="579"/>
      <c r="D104" s="196" t="s">
        <v>122</v>
      </c>
      <c r="E104" s="197"/>
      <c r="F104" s="196"/>
      <c r="G104" s="196"/>
      <c r="H104" s="198">
        <f t="shared" ref="H104:AQ104" si="126">COUNTIF(H89:H103,"&gt;0")</f>
        <v>3</v>
      </c>
      <c r="I104" s="198">
        <f t="shared" si="126"/>
        <v>3</v>
      </c>
      <c r="J104" s="198">
        <f t="shared" si="126"/>
        <v>3</v>
      </c>
      <c r="K104" s="198">
        <f t="shared" si="126"/>
        <v>3</v>
      </c>
      <c r="L104" s="198">
        <f t="shared" si="126"/>
        <v>4</v>
      </c>
      <c r="M104" s="198">
        <f t="shared" si="126"/>
        <v>4</v>
      </c>
      <c r="N104" s="198">
        <f t="shared" si="126"/>
        <v>4</v>
      </c>
      <c r="O104" s="198">
        <f t="shared" si="126"/>
        <v>4</v>
      </c>
      <c r="P104" s="198">
        <f t="shared" si="126"/>
        <v>4</v>
      </c>
      <c r="Q104" s="198">
        <f t="shared" si="126"/>
        <v>4</v>
      </c>
      <c r="R104" s="198">
        <f t="shared" si="126"/>
        <v>4</v>
      </c>
      <c r="S104" s="198">
        <f t="shared" si="126"/>
        <v>4</v>
      </c>
      <c r="T104" s="198">
        <f t="shared" si="126"/>
        <v>5</v>
      </c>
      <c r="U104" s="198">
        <f t="shared" si="126"/>
        <v>5</v>
      </c>
      <c r="V104" s="198">
        <f t="shared" si="126"/>
        <v>5</v>
      </c>
      <c r="W104" s="198">
        <f t="shared" si="126"/>
        <v>5</v>
      </c>
      <c r="X104" s="198">
        <f t="shared" si="126"/>
        <v>5</v>
      </c>
      <c r="Y104" s="198">
        <f t="shared" si="126"/>
        <v>5</v>
      </c>
      <c r="Z104" s="198">
        <f t="shared" si="126"/>
        <v>6</v>
      </c>
      <c r="AA104" s="198">
        <f t="shared" si="126"/>
        <v>6</v>
      </c>
      <c r="AB104" s="198">
        <f t="shared" si="126"/>
        <v>6</v>
      </c>
      <c r="AC104" s="198">
        <f t="shared" si="126"/>
        <v>6</v>
      </c>
      <c r="AD104" s="198">
        <f t="shared" si="126"/>
        <v>6</v>
      </c>
      <c r="AE104" s="198">
        <f t="shared" si="126"/>
        <v>6</v>
      </c>
      <c r="AF104" s="198">
        <f t="shared" si="126"/>
        <v>6</v>
      </c>
      <c r="AG104" s="198">
        <f t="shared" si="126"/>
        <v>6</v>
      </c>
      <c r="AH104" s="198">
        <f t="shared" si="126"/>
        <v>6</v>
      </c>
      <c r="AI104" s="198">
        <f t="shared" si="126"/>
        <v>7</v>
      </c>
      <c r="AJ104" s="198">
        <f t="shared" si="126"/>
        <v>7</v>
      </c>
      <c r="AK104" s="198">
        <f t="shared" si="126"/>
        <v>7</v>
      </c>
      <c r="AL104" s="198">
        <f t="shared" si="126"/>
        <v>7</v>
      </c>
      <c r="AM104" s="198">
        <f t="shared" si="126"/>
        <v>7</v>
      </c>
      <c r="AN104" s="198">
        <f t="shared" si="126"/>
        <v>7</v>
      </c>
      <c r="AO104" s="198">
        <f t="shared" si="126"/>
        <v>7</v>
      </c>
      <c r="AP104" s="198">
        <f t="shared" si="126"/>
        <v>7</v>
      </c>
      <c r="AQ104" s="198">
        <f t="shared" si="126"/>
        <v>7</v>
      </c>
      <c r="AS104" s="198">
        <f t="shared" ref="AS104:BC104" si="127">COUNTIF(AS89:AS103,"&gt;0")</f>
        <v>3</v>
      </c>
      <c r="AT104" s="198">
        <f t="shared" si="127"/>
        <v>4</v>
      </c>
      <c r="AU104" s="198">
        <f t="shared" si="127"/>
        <v>4</v>
      </c>
      <c r="AV104" s="198">
        <f t="shared" si="127"/>
        <v>4</v>
      </c>
      <c r="AW104" s="198">
        <f t="shared" si="127"/>
        <v>5</v>
      </c>
      <c r="AX104" s="198">
        <f t="shared" si="127"/>
        <v>5</v>
      </c>
      <c r="AY104" s="198">
        <f t="shared" si="127"/>
        <v>6</v>
      </c>
      <c r="AZ104" s="198">
        <f t="shared" si="127"/>
        <v>6</v>
      </c>
      <c r="BA104" s="198">
        <f t="shared" si="127"/>
        <v>6</v>
      </c>
      <c r="BB104" s="198">
        <f t="shared" si="127"/>
        <v>7</v>
      </c>
      <c r="BC104" s="198">
        <f t="shared" si="127"/>
        <v>7</v>
      </c>
      <c r="BD104" s="198">
        <f>COUNTIF(BD89:BD103,"&gt;0")</f>
        <v>7</v>
      </c>
      <c r="BF104" s="198">
        <f>AV104</f>
        <v>4</v>
      </c>
      <c r="BG104" s="198">
        <f>AZ104</f>
        <v>6</v>
      </c>
      <c r="BH104" s="198">
        <f>BD104</f>
        <v>7</v>
      </c>
    </row>
    <row r="105" spans="1:60">
      <c r="B105" s="580"/>
      <c r="C105" s="580"/>
      <c r="D105" s="21" t="s">
        <v>55</v>
      </c>
      <c r="E105" s="80"/>
      <c r="F105" s="21"/>
      <c r="G105" s="21"/>
      <c r="H105" s="199">
        <f t="shared" ref="H105:AE105" si="128">SUM(H89:H103)</f>
        <v>29166.666666666668</v>
      </c>
      <c r="I105" s="199">
        <f t="shared" si="128"/>
        <v>29166.666666666668</v>
      </c>
      <c r="J105" s="199">
        <f t="shared" si="128"/>
        <v>29166.666666666668</v>
      </c>
      <c r="K105" s="199">
        <f t="shared" si="128"/>
        <v>29166.666666666668</v>
      </c>
      <c r="L105" s="199">
        <f t="shared" si="128"/>
        <v>32500</v>
      </c>
      <c r="M105" s="199">
        <f t="shared" si="128"/>
        <v>32500</v>
      </c>
      <c r="N105" s="199">
        <f t="shared" si="128"/>
        <v>32500</v>
      </c>
      <c r="O105" s="199">
        <f t="shared" si="128"/>
        <v>32500</v>
      </c>
      <c r="P105" s="199">
        <f t="shared" si="128"/>
        <v>32500</v>
      </c>
      <c r="Q105" s="199">
        <f t="shared" si="128"/>
        <v>32500</v>
      </c>
      <c r="R105" s="199">
        <f t="shared" si="128"/>
        <v>32500</v>
      </c>
      <c r="S105" s="199">
        <f t="shared" si="128"/>
        <v>32500</v>
      </c>
      <c r="T105" s="199">
        <f t="shared" si="128"/>
        <v>43375.000000000007</v>
      </c>
      <c r="U105" s="199">
        <f t="shared" si="128"/>
        <v>43375.000000000007</v>
      </c>
      <c r="V105" s="199">
        <f t="shared" si="128"/>
        <v>43375.000000000007</v>
      </c>
      <c r="W105" s="199">
        <f t="shared" si="128"/>
        <v>43375.000000000007</v>
      </c>
      <c r="X105" s="199">
        <f t="shared" si="128"/>
        <v>43475.000000000007</v>
      </c>
      <c r="Y105" s="199">
        <f t="shared" si="128"/>
        <v>43475.000000000007</v>
      </c>
      <c r="Z105" s="199">
        <f t="shared" si="128"/>
        <v>47641.666666666672</v>
      </c>
      <c r="AA105" s="199">
        <f t="shared" si="128"/>
        <v>47641.666666666672</v>
      </c>
      <c r="AB105" s="199">
        <f t="shared" si="128"/>
        <v>47641.666666666672</v>
      </c>
      <c r="AC105" s="199">
        <f t="shared" si="128"/>
        <v>47641.666666666672</v>
      </c>
      <c r="AD105" s="199">
        <f t="shared" si="128"/>
        <v>47641.666666666672</v>
      </c>
      <c r="AE105" s="199">
        <f t="shared" si="128"/>
        <v>47641.666666666672</v>
      </c>
      <c r="AF105" s="199">
        <f t="shared" ref="AF105:AQ105" si="129">SUM(AF89:AF103)</f>
        <v>47941.666666666672</v>
      </c>
      <c r="AG105" s="199">
        <f t="shared" si="129"/>
        <v>47941.666666666672</v>
      </c>
      <c r="AH105" s="199">
        <f t="shared" si="129"/>
        <v>47941.666666666672</v>
      </c>
      <c r="AI105" s="199">
        <f t="shared" si="129"/>
        <v>53775.000000000007</v>
      </c>
      <c r="AJ105" s="199">
        <f t="shared" si="129"/>
        <v>53775.000000000007</v>
      </c>
      <c r="AK105" s="199">
        <f t="shared" si="129"/>
        <v>53775.000000000007</v>
      </c>
      <c r="AL105" s="199">
        <f t="shared" si="129"/>
        <v>53900.000000000007</v>
      </c>
      <c r="AM105" s="199">
        <f t="shared" si="129"/>
        <v>53900.000000000007</v>
      </c>
      <c r="AN105" s="199">
        <f t="shared" si="129"/>
        <v>53900.000000000007</v>
      </c>
      <c r="AO105" s="199">
        <f t="shared" si="129"/>
        <v>53900.000000000007</v>
      </c>
      <c r="AP105" s="199">
        <f t="shared" si="129"/>
        <v>53900.000000000007</v>
      </c>
      <c r="AQ105" s="199">
        <f t="shared" si="129"/>
        <v>53900.000000000007</v>
      </c>
      <c r="AS105" s="199">
        <f t="shared" ref="AS105:BD105" si="130">SUM(AS89:AS103)</f>
        <v>87500</v>
      </c>
      <c r="AT105" s="199">
        <f t="shared" si="130"/>
        <v>94166.666666666672</v>
      </c>
      <c r="AU105" s="199">
        <f t="shared" si="130"/>
        <v>97500</v>
      </c>
      <c r="AV105" s="199">
        <f t="shared" si="130"/>
        <v>97500</v>
      </c>
      <c r="AW105" s="199">
        <f t="shared" si="130"/>
        <v>130125</v>
      </c>
      <c r="AX105" s="199">
        <f t="shared" si="130"/>
        <v>130325</v>
      </c>
      <c r="AY105" s="199">
        <f t="shared" si="130"/>
        <v>142925</v>
      </c>
      <c r="AZ105" s="199">
        <f t="shared" si="130"/>
        <v>142925</v>
      </c>
      <c r="BA105" s="199">
        <f t="shared" si="130"/>
        <v>143825</v>
      </c>
      <c r="BB105" s="199">
        <f t="shared" si="130"/>
        <v>161325</v>
      </c>
      <c r="BC105" s="199">
        <f t="shared" si="130"/>
        <v>161700</v>
      </c>
      <c r="BD105" s="199">
        <f t="shared" si="130"/>
        <v>161700</v>
      </c>
      <c r="BF105" s="199">
        <f>SUM(BF87:BF103)</f>
        <v>376666.66666666669</v>
      </c>
      <c r="BG105" s="199">
        <f>SUM(BG87:BG103)</f>
        <v>546300</v>
      </c>
      <c r="BH105" s="199">
        <f>SUM(BH87:BH103)</f>
        <v>628550</v>
      </c>
    </row>
    <row r="106" spans="1:60">
      <c r="B106" s="580"/>
      <c r="C106" s="580"/>
      <c r="D106" s="21" t="s">
        <v>113</v>
      </c>
      <c r="E106" s="200"/>
      <c r="F106" s="21"/>
      <c r="G106" s="21"/>
      <c r="H106" s="199">
        <f t="shared" ref="H106:AQ106" si="131">H105*$C$6</f>
        <v>2916.666666666667</v>
      </c>
      <c r="I106" s="199">
        <f t="shared" si="131"/>
        <v>2916.666666666667</v>
      </c>
      <c r="J106" s="199">
        <f t="shared" si="131"/>
        <v>2916.666666666667</v>
      </c>
      <c r="K106" s="199">
        <f t="shared" si="131"/>
        <v>2916.666666666667</v>
      </c>
      <c r="L106" s="199">
        <f t="shared" si="131"/>
        <v>3250</v>
      </c>
      <c r="M106" s="199">
        <f t="shared" si="131"/>
        <v>3250</v>
      </c>
      <c r="N106" s="199">
        <f t="shared" si="131"/>
        <v>3250</v>
      </c>
      <c r="O106" s="199">
        <f t="shared" si="131"/>
        <v>3250</v>
      </c>
      <c r="P106" s="199">
        <f t="shared" si="131"/>
        <v>3250</v>
      </c>
      <c r="Q106" s="199">
        <f t="shared" si="131"/>
        <v>3250</v>
      </c>
      <c r="R106" s="199">
        <f t="shared" si="131"/>
        <v>3250</v>
      </c>
      <c r="S106" s="199">
        <f t="shared" si="131"/>
        <v>3250</v>
      </c>
      <c r="T106" s="199">
        <f t="shared" si="131"/>
        <v>4337.5000000000009</v>
      </c>
      <c r="U106" s="199">
        <f t="shared" si="131"/>
        <v>4337.5000000000009</v>
      </c>
      <c r="V106" s="199">
        <f t="shared" si="131"/>
        <v>4337.5000000000009</v>
      </c>
      <c r="W106" s="199">
        <f t="shared" si="131"/>
        <v>4337.5000000000009</v>
      </c>
      <c r="X106" s="199">
        <f t="shared" si="131"/>
        <v>4347.5000000000009</v>
      </c>
      <c r="Y106" s="199">
        <f t="shared" si="131"/>
        <v>4347.5000000000009</v>
      </c>
      <c r="Z106" s="199">
        <f t="shared" si="131"/>
        <v>4764.166666666667</v>
      </c>
      <c r="AA106" s="199">
        <f t="shared" si="131"/>
        <v>4764.166666666667</v>
      </c>
      <c r="AB106" s="199">
        <f t="shared" si="131"/>
        <v>4764.166666666667</v>
      </c>
      <c r="AC106" s="199">
        <f t="shared" si="131"/>
        <v>4764.166666666667</v>
      </c>
      <c r="AD106" s="199">
        <f t="shared" si="131"/>
        <v>4764.166666666667</v>
      </c>
      <c r="AE106" s="199">
        <f t="shared" si="131"/>
        <v>4764.166666666667</v>
      </c>
      <c r="AF106" s="199">
        <f t="shared" si="131"/>
        <v>4794.166666666667</v>
      </c>
      <c r="AG106" s="199">
        <f t="shared" si="131"/>
        <v>4794.166666666667</v>
      </c>
      <c r="AH106" s="199">
        <f t="shared" si="131"/>
        <v>4794.166666666667</v>
      </c>
      <c r="AI106" s="199">
        <f t="shared" si="131"/>
        <v>5377.5000000000009</v>
      </c>
      <c r="AJ106" s="199">
        <f t="shared" si="131"/>
        <v>5377.5000000000009</v>
      </c>
      <c r="AK106" s="199">
        <f t="shared" si="131"/>
        <v>5377.5000000000009</v>
      </c>
      <c r="AL106" s="199">
        <f t="shared" si="131"/>
        <v>5390.0000000000009</v>
      </c>
      <c r="AM106" s="199">
        <f t="shared" si="131"/>
        <v>5390.0000000000009</v>
      </c>
      <c r="AN106" s="199">
        <f t="shared" si="131"/>
        <v>5390.0000000000009</v>
      </c>
      <c r="AO106" s="199">
        <f t="shared" si="131"/>
        <v>5390.0000000000009</v>
      </c>
      <c r="AP106" s="199">
        <f t="shared" si="131"/>
        <v>5390.0000000000009</v>
      </c>
      <c r="AQ106" s="199">
        <f t="shared" si="131"/>
        <v>5390.0000000000009</v>
      </c>
      <c r="AS106" s="199">
        <f>AS105*$C$6</f>
        <v>8750</v>
      </c>
      <c r="AT106" s="199">
        <f t="shared" ref="AT106:AY106" si="132">AT105*$C$6</f>
        <v>9416.6666666666679</v>
      </c>
      <c r="AU106" s="199">
        <f t="shared" si="132"/>
        <v>9750</v>
      </c>
      <c r="AV106" s="199">
        <f t="shared" si="132"/>
        <v>9750</v>
      </c>
      <c r="AW106" s="199">
        <f t="shared" si="132"/>
        <v>13012.5</v>
      </c>
      <c r="AX106" s="199">
        <f t="shared" si="132"/>
        <v>13032.5</v>
      </c>
      <c r="AY106" s="199">
        <f t="shared" si="132"/>
        <v>14292.5</v>
      </c>
      <c r="AZ106" s="199">
        <f>AZ105*$C$6</f>
        <v>14292.5</v>
      </c>
      <c r="BA106" s="199">
        <f>BA105*$C$6</f>
        <v>14382.5</v>
      </c>
      <c r="BB106" s="199">
        <f>BB105*$C$6</f>
        <v>16132.5</v>
      </c>
      <c r="BC106" s="199">
        <f>BC105*$C$6</f>
        <v>16170</v>
      </c>
      <c r="BD106" s="199">
        <f>BD105*$C$6</f>
        <v>16170</v>
      </c>
      <c r="BF106" s="199">
        <f>BF105*$C$6</f>
        <v>37666.666666666672</v>
      </c>
      <c r="BG106" s="199">
        <f>BG105*$C$6</f>
        <v>54630</v>
      </c>
      <c r="BH106" s="199">
        <f>BH105*$C$6</f>
        <v>62855</v>
      </c>
    </row>
    <row r="107" spans="1:60">
      <c r="B107" s="580"/>
      <c r="C107" s="580"/>
      <c r="D107" s="21" t="s">
        <v>112</v>
      </c>
      <c r="E107" s="200"/>
      <c r="F107" s="21"/>
      <c r="G107" s="21"/>
      <c r="H107" s="199">
        <f>H105*$C$5</f>
        <v>2522.9166666666665</v>
      </c>
      <c r="I107" s="199">
        <f t="shared" ref="I107:AQ107" si="133">I105*$C$5</f>
        <v>2522.9166666666665</v>
      </c>
      <c r="J107" s="199">
        <f t="shared" si="133"/>
        <v>2522.9166666666665</v>
      </c>
      <c r="K107" s="199">
        <f t="shared" si="133"/>
        <v>2522.9166666666665</v>
      </c>
      <c r="L107" s="199">
        <f t="shared" si="133"/>
        <v>2811.25</v>
      </c>
      <c r="M107" s="199">
        <f t="shared" si="133"/>
        <v>2811.25</v>
      </c>
      <c r="N107" s="199">
        <f t="shared" si="133"/>
        <v>2811.25</v>
      </c>
      <c r="O107" s="199">
        <f t="shared" si="133"/>
        <v>2811.25</v>
      </c>
      <c r="P107" s="199">
        <f t="shared" si="133"/>
        <v>2811.25</v>
      </c>
      <c r="Q107" s="199">
        <f t="shared" si="133"/>
        <v>2811.25</v>
      </c>
      <c r="R107" s="199">
        <f t="shared" si="133"/>
        <v>2811.25</v>
      </c>
      <c r="S107" s="199">
        <f t="shared" si="133"/>
        <v>2811.25</v>
      </c>
      <c r="T107" s="199">
        <f t="shared" si="133"/>
        <v>3751.9375000000005</v>
      </c>
      <c r="U107" s="199">
        <f t="shared" si="133"/>
        <v>3751.9375000000005</v>
      </c>
      <c r="V107" s="199">
        <f t="shared" si="133"/>
        <v>3751.9375000000005</v>
      </c>
      <c r="W107" s="199">
        <f t="shared" si="133"/>
        <v>3751.9375000000005</v>
      </c>
      <c r="X107" s="199">
        <f t="shared" si="133"/>
        <v>3760.5875000000005</v>
      </c>
      <c r="Y107" s="199">
        <f t="shared" si="133"/>
        <v>3760.5875000000005</v>
      </c>
      <c r="Z107" s="199">
        <f t="shared" si="133"/>
        <v>4121.0041666666666</v>
      </c>
      <c r="AA107" s="199">
        <f t="shared" si="133"/>
        <v>4121.0041666666666</v>
      </c>
      <c r="AB107" s="199">
        <f t="shared" si="133"/>
        <v>4121.0041666666666</v>
      </c>
      <c r="AC107" s="199">
        <f t="shared" si="133"/>
        <v>4121.0041666666666</v>
      </c>
      <c r="AD107" s="199">
        <f t="shared" si="133"/>
        <v>4121.0041666666666</v>
      </c>
      <c r="AE107" s="199">
        <f t="shared" si="133"/>
        <v>4121.0041666666666</v>
      </c>
      <c r="AF107" s="199">
        <f t="shared" si="133"/>
        <v>4146.9541666666664</v>
      </c>
      <c r="AG107" s="199">
        <f t="shared" si="133"/>
        <v>4146.9541666666664</v>
      </c>
      <c r="AH107" s="199">
        <f t="shared" si="133"/>
        <v>4146.9541666666664</v>
      </c>
      <c r="AI107" s="199">
        <f t="shared" si="133"/>
        <v>4651.5375000000004</v>
      </c>
      <c r="AJ107" s="199">
        <f t="shared" si="133"/>
        <v>4651.5375000000004</v>
      </c>
      <c r="AK107" s="199">
        <f t="shared" si="133"/>
        <v>4651.5375000000004</v>
      </c>
      <c r="AL107" s="199">
        <f t="shared" si="133"/>
        <v>4662.3500000000004</v>
      </c>
      <c r="AM107" s="199">
        <f t="shared" si="133"/>
        <v>4662.3500000000004</v>
      </c>
      <c r="AN107" s="199">
        <f t="shared" si="133"/>
        <v>4662.3500000000004</v>
      </c>
      <c r="AO107" s="199">
        <f t="shared" si="133"/>
        <v>4662.3500000000004</v>
      </c>
      <c r="AP107" s="199">
        <f t="shared" si="133"/>
        <v>4662.3500000000004</v>
      </c>
      <c r="AQ107" s="199">
        <f t="shared" si="133"/>
        <v>4662.3500000000004</v>
      </c>
      <c r="AS107" s="199">
        <f t="shared" ref="AS107:AY107" si="134">AS105*$C$5</f>
        <v>7568.7499999999991</v>
      </c>
      <c r="AT107" s="199">
        <f t="shared" si="134"/>
        <v>8145.4166666666661</v>
      </c>
      <c r="AU107" s="199">
        <f t="shared" si="134"/>
        <v>8433.75</v>
      </c>
      <c r="AV107" s="199">
        <f t="shared" si="134"/>
        <v>8433.75</v>
      </c>
      <c r="AW107" s="199">
        <f t="shared" si="134"/>
        <v>11255.8125</v>
      </c>
      <c r="AX107" s="199">
        <f t="shared" si="134"/>
        <v>11273.112499999999</v>
      </c>
      <c r="AY107" s="199">
        <f t="shared" si="134"/>
        <v>12363.012499999999</v>
      </c>
      <c r="AZ107" s="199">
        <f>AZ105*$C$5</f>
        <v>12363.012499999999</v>
      </c>
      <c r="BA107" s="199">
        <f t="shared" ref="BA107:BC107" si="135">BA105*$C$5</f>
        <v>12440.862499999999</v>
      </c>
      <c r="BB107" s="199">
        <f t="shared" si="135"/>
        <v>13954.612499999999</v>
      </c>
      <c r="BC107" s="199">
        <f t="shared" si="135"/>
        <v>13987.05</v>
      </c>
      <c r="BD107" s="199">
        <f>BD105*$C$5</f>
        <v>13987.05</v>
      </c>
      <c r="BF107" s="199">
        <f>BF105*$C$5</f>
        <v>32581.666666666664</v>
      </c>
      <c r="BG107" s="199">
        <f>BG105*$C$5</f>
        <v>47254.95</v>
      </c>
      <c r="BH107" s="199">
        <f>BH105*$C$5</f>
        <v>54369.574999999997</v>
      </c>
    </row>
    <row r="108" spans="1:60">
      <c r="B108" s="580"/>
      <c r="C108" s="580"/>
      <c r="D108" s="201" t="s">
        <v>123</v>
      </c>
      <c r="E108" s="202"/>
      <c r="F108" s="201"/>
      <c r="G108" s="201"/>
      <c r="H108" s="203">
        <f t="shared" ref="H108:AQ108" si="136">SUM(H105:H107)</f>
        <v>34606.25</v>
      </c>
      <c r="I108" s="203">
        <f t="shared" si="136"/>
        <v>34606.25</v>
      </c>
      <c r="J108" s="203">
        <f t="shared" si="136"/>
        <v>34606.25</v>
      </c>
      <c r="K108" s="203">
        <f t="shared" si="136"/>
        <v>34606.25</v>
      </c>
      <c r="L108" s="203">
        <f t="shared" si="136"/>
        <v>38561.25</v>
      </c>
      <c r="M108" s="203">
        <f t="shared" si="136"/>
        <v>38561.25</v>
      </c>
      <c r="N108" s="203">
        <f t="shared" si="136"/>
        <v>38561.25</v>
      </c>
      <c r="O108" s="203">
        <f t="shared" si="136"/>
        <v>38561.25</v>
      </c>
      <c r="P108" s="203">
        <f t="shared" si="136"/>
        <v>38561.25</v>
      </c>
      <c r="Q108" s="203">
        <f t="shared" si="136"/>
        <v>38561.25</v>
      </c>
      <c r="R108" s="203">
        <f t="shared" si="136"/>
        <v>38561.25</v>
      </c>
      <c r="S108" s="203">
        <f t="shared" si="136"/>
        <v>38561.25</v>
      </c>
      <c r="T108" s="203">
        <f t="shared" si="136"/>
        <v>51464.437500000007</v>
      </c>
      <c r="U108" s="203">
        <f t="shared" si="136"/>
        <v>51464.437500000007</v>
      </c>
      <c r="V108" s="203">
        <f t="shared" si="136"/>
        <v>51464.437500000007</v>
      </c>
      <c r="W108" s="203">
        <f t="shared" si="136"/>
        <v>51464.437500000007</v>
      </c>
      <c r="X108" s="203">
        <f t="shared" si="136"/>
        <v>51583.087500000009</v>
      </c>
      <c r="Y108" s="203">
        <f t="shared" si="136"/>
        <v>51583.087500000009</v>
      </c>
      <c r="Z108" s="203">
        <f t="shared" si="136"/>
        <v>56526.837500000001</v>
      </c>
      <c r="AA108" s="203">
        <f t="shared" si="136"/>
        <v>56526.837500000001</v>
      </c>
      <c r="AB108" s="203">
        <f t="shared" si="136"/>
        <v>56526.837500000001</v>
      </c>
      <c r="AC108" s="203">
        <f t="shared" si="136"/>
        <v>56526.837500000001</v>
      </c>
      <c r="AD108" s="203">
        <f t="shared" si="136"/>
        <v>56526.837500000001</v>
      </c>
      <c r="AE108" s="203">
        <f t="shared" si="136"/>
        <v>56526.837500000001</v>
      </c>
      <c r="AF108" s="203">
        <f t="shared" si="136"/>
        <v>56882.787500000006</v>
      </c>
      <c r="AG108" s="203">
        <f t="shared" si="136"/>
        <v>56882.787500000006</v>
      </c>
      <c r="AH108" s="203">
        <f t="shared" si="136"/>
        <v>56882.787500000006</v>
      </c>
      <c r="AI108" s="203">
        <f t="shared" si="136"/>
        <v>63804.037500000006</v>
      </c>
      <c r="AJ108" s="203">
        <f t="shared" si="136"/>
        <v>63804.037500000006</v>
      </c>
      <c r="AK108" s="203">
        <f t="shared" si="136"/>
        <v>63804.037500000006</v>
      </c>
      <c r="AL108" s="203">
        <f t="shared" si="136"/>
        <v>63952.350000000006</v>
      </c>
      <c r="AM108" s="203">
        <f t="shared" si="136"/>
        <v>63952.350000000006</v>
      </c>
      <c r="AN108" s="203">
        <f t="shared" si="136"/>
        <v>63952.350000000006</v>
      </c>
      <c r="AO108" s="203">
        <f t="shared" si="136"/>
        <v>63952.350000000006</v>
      </c>
      <c r="AP108" s="203">
        <f t="shared" si="136"/>
        <v>63952.350000000006</v>
      </c>
      <c r="AQ108" s="203">
        <f t="shared" si="136"/>
        <v>63952.350000000006</v>
      </c>
      <c r="AR108" s="204"/>
      <c r="AS108" s="203">
        <f t="shared" ref="AS108:BD108" si="137">SUM(AS105:AS107)</f>
        <v>103818.75</v>
      </c>
      <c r="AT108" s="203">
        <f t="shared" si="137"/>
        <v>111728.75000000001</v>
      </c>
      <c r="AU108" s="203">
        <f t="shared" si="137"/>
        <v>115683.75</v>
      </c>
      <c r="AV108" s="203">
        <f t="shared" si="137"/>
        <v>115683.75</v>
      </c>
      <c r="AW108" s="203">
        <f t="shared" si="137"/>
        <v>154393.3125</v>
      </c>
      <c r="AX108" s="203">
        <f t="shared" si="137"/>
        <v>154630.61249999999</v>
      </c>
      <c r="AY108" s="203">
        <f t="shared" si="137"/>
        <v>169580.51250000001</v>
      </c>
      <c r="AZ108" s="203">
        <f t="shared" si="137"/>
        <v>169580.51250000001</v>
      </c>
      <c r="BA108" s="203">
        <f t="shared" si="137"/>
        <v>170648.36249999999</v>
      </c>
      <c r="BB108" s="203">
        <f t="shared" si="137"/>
        <v>191412.11249999999</v>
      </c>
      <c r="BC108" s="203">
        <f t="shared" si="137"/>
        <v>191857.05</v>
      </c>
      <c r="BD108" s="203">
        <f t="shared" si="137"/>
        <v>191857.05</v>
      </c>
      <c r="BE108" s="204"/>
      <c r="BF108" s="203">
        <f>SUM(BF105:BF107)</f>
        <v>446915.00000000006</v>
      </c>
      <c r="BG108" s="203">
        <f>SUM(BG105:BG107)</f>
        <v>648184.94999999995</v>
      </c>
      <c r="BH108" s="203">
        <f>SUM(BH105:BH107)</f>
        <v>745774.57499999995</v>
      </c>
    </row>
    <row r="109" spans="1:60">
      <c r="B109" s="581"/>
      <c r="C109" s="581"/>
      <c r="D109" s="201" t="s">
        <v>124</v>
      </c>
      <c r="E109" s="202"/>
      <c r="F109" s="201"/>
      <c r="G109" s="201"/>
      <c r="H109" s="203">
        <f t="shared" ref="H109:AQ109" si="138">H108/H104</f>
        <v>11535.416666666666</v>
      </c>
      <c r="I109" s="203">
        <f t="shared" si="138"/>
        <v>11535.416666666666</v>
      </c>
      <c r="J109" s="203">
        <f t="shared" si="138"/>
        <v>11535.416666666666</v>
      </c>
      <c r="K109" s="203">
        <f t="shared" si="138"/>
        <v>11535.416666666666</v>
      </c>
      <c r="L109" s="203">
        <f t="shared" si="138"/>
        <v>9640.3125</v>
      </c>
      <c r="M109" s="203">
        <f t="shared" si="138"/>
        <v>9640.3125</v>
      </c>
      <c r="N109" s="203">
        <f t="shared" si="138"/>
        <v>9640.3125</v>
      </c>
      <c r="O109" s="203">
        <f t="shared" si="138"/>
        <v>9640.3125</v>
      </c>
      <c r="P109" s="203">
        <f t="shared" si="138"/>
        <v>9640.3125</v>
      </c>
      <c r="Q109" s="203">
        <f t="shared" si="138"/>
        <v>9640.3125</v>
      </c>
      <c r="R109" s="203">
        <f t="shared" si="138"/>
        <v>9640.3125</v>
      </c>
      <c r="S109" s="203">
        <f t="shared" si="138"/>
        <v>9640.3125</v>
      </c>
      <c r="T109" s="203">
        <f t="shared" si="138"/>
        <v>10292.887500000001</v>
      </c>
      <c r="U109" s="203">
        <f t="shared" si="138"/>
        <v>10292.887500000001</v>
      </c>
      <c r="V109" s="203">
        <f t="shared" si="138"/>
        <v>10292.887500000001</v>
      </c>
      <c r="W109" s="203">
        <f t="shared" si="138"/>
        <v>10292.887500000001</v>
      </c>
      <c r="X109" s="203">
        <f t="shared" si="138"/>
        <v>10316.617500000002</v>
      </c>
      <c r="Y109" s="203">
        <f t="shared" si="138"/>
        <v>10316.617500000002</v>
      </c>
      <c r="Z109" s="203">
        <f t="shared" si="138"/>
        <v>9421.1395833333336</v>
      </c>
      <c r="AA109" s="203">
        <f t="shared" si="138"/>
        <v>9421.1395833333336</v>
      </c>
      <c r="AB109" s="203">
        <f t="shared" si="138"/>
        <v>9421.1395833333336</v>
      </c>
      <c r="AC109" s="203">
        <f t="shared" si="138"/>
        <v>9421.1395833333336</v>
      </c>
      <c r="AD109" s="203">
        <f t="shared" si="138"/>
        <v>9421.1395833333336</v>
      </c>
      <c r="AE109" s="203">
        <f t="shared" si="138"/>
        <v>9421.1395833333336</v>
      </c>
      <c r="AF109" s="203">
        <f t="shared" si="138"/>
        <v>9480.4645833333343</v>
      </c>
      <c r="AG109" s="203">
        <f t="shared" si="138"/>
        <v>9480.4645833333343</v>
      </c>
      <c r="AH109" s="203">
        <f t="shared" si="138"/>
        <v>9480.4645833333343</v>
      </c>
      <c r="AI109" s="203">
        <f t="shared" si="138"/>
        <v>9114.8625000000011</v>
      </c>
      <c r="AJ109" s="203">
        <f t="shared" si="138"/>
        <v>9114.8625000000011</v>
      </c>
      <c r="AK109" s="203">
        <f t="shared" si="138"/>
        <v>9114.8625000000011</v>
      </c>
      <c r="AL109" s="203">
        <f t="shared" si="138"/>
        <v>9136.0500000000011</v>
      </c>
      <c r="AM109" s="203">
        <f t="shared" si="138"/>
        <v>9136.0500000000011</v>
      </c>
      <c r="AN109" s="203">
        <f t="shared" si="138"/>
        <v>9136.0500000000011</v>
      </c>
      <c r="AO109" s="203">
        <f t="shared" si="138"/>
        <v>9136.0500000000011</v>
      </c>
      <c r="AP109" s="203">
        <f t="shared" si="138"/>
        <v>9136.0500000000011</v>
      </c>
      <c r="AQ109" s="203">
        <f t="shared" si="138"/>
        <v>9136.0500000000011</v>
      </c>
      <c r="AR109" s="17"/>
      <c r="AS109" s="203">
        <f>AS108/AS104</f>
        <v>34606.25</v>
      </c>
      <c r="AT109" s="203">
        <f t="shared" ref="AT109:BD109" si="139">AT108/AT104</f>
        <v>27932.187500000004</v>
      </c>
      <c r="AU109" s="203">
        <f t="shared" si="139"/>
        <v>28920.9375</v>
      </c>
      <c r="AV109" s="203">
        <f t="shared" si="139"/>
        <v>28920.9375</v>
      </c>
      <c r="AW109" s="203">
        <f t="shared" si="139"/>
        <v>30878.662499999999</v>
      </c>
      <c r="AX109" s="203">
        <f t="shared" si="139"/>
        <v>30926.122499999998</v>
      </c>
      <c r="AY109" s="203">
        <f t="shared" si="139"/>
        <v>28263.418750000001</v>
      </c>
      <c r="AZ109" s="203">
        <f t="shared" si="139"/>
        <v>28263.418750000001</v>
      </c>
      <c r="BA109" s="203">
        <f t="shared" si="139"/>
        <v>28441.393749999999</v>
      </c>
      <c r="BB109" s="203">
        <f t="shared" si="139"/>
        <v>27344.587499999998</v>
      </c>
      <c r="BC109" s="203">
        <f t="shared" si="139"/>
        <v>27408.149999999998</v>
      </c>
      <c r="BD109" s="203">
        <f t="shared" si="139"/>
        <v>27408.149999999998</v>
      </c>
      <c r="BE109" s="17"/>
      <c r="BF109" s="203">
        <f>BF108/BF104</f>
        <v>111728.75000000001</v>
      </c>
      <c r="BG109" s="203">
        <f>BG108/BG104</f>
        <v>108030.825</v>
      </c>
      <c r="BH109" s="203">
        <f>BH108/BH104</f>
        <v>106539.22499999999</v>
      </c>
    </row>
    <row r="110" spans="1:60">
      <c r="A110" s="1" t="s">
        <v>0</v>
      </c>
      <c r="BA110" s="140"/>
      <c r="BB110" s="140"/>
      <c r="BC110" s="140"/>
      <c r="BD110" s="140"/>
      <c r="BF110" s="130"/>
      <c r="BG110" s="130"/>
      <c r="BH110" s="130"/>
    </row>
    <row r="111" spans="1:60">
      <c r="BA111" s="140"/>
      <c r="BB111" s="140"/>
      <c r="BC111" s="140"/>
      <c r="BD111" s="140"/>
      <c r="BF111" s="130"/>
      <c r="BG111" s="130"/>
      <c r="BH111" s="130"/>
    </row>
    <row r="112" spans="1:60">
      <c r="BA112" s="140"/>
      <c r="BB112" s="140"/>
      <c r="BC112" s="140"/>
      <c r="BD112" s="140"/>
      <c r="BF112" s="130"/>
      <c r="BG112" s="130"/>
      <c r="BH112" s="130"/>
    </row>
    <row r="113" spans="2:60">
      <c r="B113" s="579" t="s">
        <v>141</v>
      </c>
      <c r="C113" s="579"/>
      <c r="D113" s="196" t="s">
        <v>122</v>
      </c>
      <c r="E113" s="197"/>
      <c r="F113" s="196"/>
      <c r="G113" s="196"/>
      <c r="H113" s="198">
        <f>H127</f>
        <v>6</v>
      </c>
      <c r="I113" s="198">
        <f t="shared" ref="I113:AQ113" si="140">I127</f>
        <v>6</v>
      </c>
      <c r="J113" s="198">
        <f t="shared" si="140"/>
        <v>8</v>
      </c>
      <c r="K113" s="198">
        <f t="shared" si="140"/>
        <v>8</v>
      </c>
      <c r="L113" s="198">
        <f t="shared" si="140"/>
        <v>9</v>
      </c>
      <c r="M113" s="198">
        <f t="shared" si="140"/>
        <v>9</v>
      </c>
      <c r="N113" s="198">
        <f t="shared" si="140"/>
        <v>10</v>
      </c>
      <c r="O113" s="198">
        <f t="shared" si="140"/>
        <v>11</v>
      </c>
      <c r="P113" s="198">
        <f t="shared" si="140"/>
        <v>11</v>
      </c>
      <c r="Q113" s="198">
        <f t="shared" si="140"/>
        <v>13</v>
      </c>
      <c r="R113" s="198">
        <f t="shared" si="140"/>
        <v>13</v>
      </c>
      <c r="S113" s="198">
        <f t="shared" si="140"/>
        <v>13</v>
      </c>
      <c r="T113" s="198">
        <f t="shared" si="140"/>
        <v>16</v>
      </c>
      <c r="U113" s="198">
        <f t="shared" si="140"/>
        <v>17</v>
      </c>
      <c r="V113" s="198">
        <f t="shared" si="140"/>
        <v>17</v>
      </c>
      <c r="W113" s="198">
        <f t="shared" si="140"/>
        <v>17</v>
      </c>
      <c r="X113" s="198">
        <f t="shared" si="140"/>
        <v>17</v>
      </c>
      <c r="Y113" s="198">
        <f t="shared" si="140"/>
        <v>19</v>
      </c>
      <c r="Z113" s="198">
        <f t="shared" si="140"/>
        <v>20</v>
      </c>
      <c r="AA113" s="198">
        <f t="shared" si="140"/>
        <v>21</v>
      </c>
      <c r="AB113" s="198">
        <f t="shared" si="140"/>
        <v>22</v>
      </c>
      <c r="AC113" s="198">
        <f t="shared" si="140"/>
        <v>22</v>
      </c>
      <c r="AD113" s="198">
        <f t="shared" si="140"/>
        <v>23</v>
      </c>
      <c r="AE113" s="198">
        <f t="shared" si="140"/>
        <v>23</v>
      </c>
      <c r="AF113" s="198">
        <f t="shared" si="140"/>
        <v>24</v>
      </c>
      <c r="AG113" s="198">
        <f t="shared" si="140"/>
        <v>24</v>
      </c>
      <c r="AH113" s="198">
        <f t="shared" si="140"/>
        <v>26</v>
      </c>
      <c r="AI113" s="198">
        <f t="shared" si="140"/>
        <v>28</v>
      </c>
      <c r="AJ113" s="198">
        <f t="shared" si="140"/>
        <v>29</v>
      </c>
      <c r="AK113" s="198">
        <f t="shared" si="140"/>
        <v>29</v>
      </c>
      <c r="AL113" s="198">
        <f t="shared" si="140"/>
        <v>29</v>
      </c>
      <c r="AM113" s="198">
        <f t="shared" si="140"/>
        <v>29</v>
      </c>
      <c r="AN113" s="198">
        <f t="shared" si="140"/>
        <v>30</v>
      </c>
      <c r="AO113" s="198">
        <f t="shared" si="140"/>
        <v>31</v>
      </c>
      <c r="AP113" s="198">
        <f t="shared" si="140"/>
        <v>31</v>
      </c>
      <c r="AQ113" s="198">
        <f t="shared" si="140"/>
        <v>31</v>
      </c>
      <c r="AS113" s="198">
        <f t="shared" ref="AS113:AY113" si="141">AS127</f>
        <v>8</v>
      </c>
      <c r="AT113" s="198">
        <f t="shared" si="141"/>
        <v>9</v>
      </c>
      <c r="AU113" s="198">
        <f t="shared" si="141"/>
        <v>11</v>
      </c>
      <c r="AV113" s="198">
        <f t="shared" si="141"/>
        <v>13</v>
      </c>
      <c r="AW113" s="198">
        <f t="shared" si="141"/>
        <v>17</v>
      </c>
      <c r="AX113" s="198">
        <f t="shared" si="141"/>
        <v>19</v>
      </c>
      <c r="AY113" s="198">
        <f t="shared" si="141"/>
        <v>22</v>
      </c>
      <c r="AZ113" s="198">
        <f>AZ127</f>
        <v>23</v>
      </c>
      <c r="BA113" s="198">
        <f>BA127</f>
        <v>26</v>
      </c>
      <c r="BB113" s="198">
        <f t="shared" ref="BB113" si="142">BB127</f>
        <v>29</v>
      </c>
      <c r="BC113" s="198">
        <f>BC127</f>
        <v>30</v>
      </c>
      <c r="BD113" s="198">
        <f>BD127</f>
        <v>31</v>
      </c>
      <c r="BF113" s="198">
        <f>BF127</f>
        <v>13</v>
      </c>
      <c r="BG113" s="198">
        <f>BG127</f>
        <v>23</v>
      </c>
      <c r="BH113" s="198">
        <f>BH127</f>
        <v>31</v>
      </c>
    </row>
    <row r="114" spans="2:60">
      <c r="B114" s="580"/>
      <c r="C114" s="580"/>
      <c r="D114" s="21" t="s">
        <v>55</v>
      </c>
      <c r="E114" s="80"/>
      <c r="F114" s="21"/>
      <c r="G114" s="21"/>
      <c r="H114" s="199">
        <f>H28+H53+H80+H105</f>
        <v>55000</v>
      </c>
      <c r="I114" s="199">
        <f t="shared" ref="I114:AQ116" si="143">I28+I53+I80+I105</f>
        <v>55000</v>
      </c>
      <c r="J114" s="199">
        <f t="shared" si="143"/>
        <v>70416.666666666672</v>
      </c>
      <c r="K114" s="199">
        <f t="shared" si="143"/>
        <v>70416.666666666672</v>
      </c>
      <c r="L114" s="199">
        <f t="shared" si="143"/>
        <v>73750</v>
      </c>
      <c r="M114" s="199">
        <f t="shared" si="143"/>
        <v>73750</v>
      </c>
      <c r="N114" s="199">
        <f t="shared" si="143"/>
        <v>83750</v>
      </c>
      <c r="O114" s="199">
        <f t="shared" si="143"/>
        <v>90833.333333333343</v>
      </c>
      <c r="P114" s="199">
        <f t="shared" si="143"/>
        <v>90833.333333333343</v>
      </c>
      <c r="Q114" s="199">
        <f t="shared" si="143"/>
        <v>104583.33333333334</v>
      </c>
      <c r="R114" s="199">
        <f t="shared" si="143"/>
        <v>104583.33333333334</v>
      </c>
      <c r="S114" s="199">
        <f t="shared" si="143"/>
        <v>104583.33333333334</v>
      </c>
      <c r="T114" s="199">
        <f t="shared" si="143"/>
        <v>134566.66666666669</v>
      </c>
      <c r="U114" s="199">
        <f t="shared" si="143"/>
        <v>140816.66666666669</v>
      </c>
      <c r="V114" s="199">
        <f t="shared" si="143"/>
        <v>141279.16666666669</v>
      </c>
      <c r="W114" s="199">
        <f t="shared" si="143"/>
        <v>141279.16666666669</v>
      </c>
      <c r="X114" s="199">
        <f t="shared" si="143"/>
        <v>141379.16666666669</v>
      </c>
      <c r="Y114" s="199">
        <f t="shared" si="143"/>
        <v>154295.83333333334</v>
      </c>
      <c r="Z114" s="199">
        <f t="shared" si="143"/>
        <v>158762.5</v>
      </c>
      <c r="AA114" s="199">
        <f t="shared" si="143"/>
        <v>163141.66666666669</v>
      </c>
      <c r="AB114" s="199">
        <f t="shared" si="143"/>
        <v>169391.66666666669</v>
      </c>
      <c r="AC114" s="199">
        <f t="shared" si="143"/>
        <v>169804.16666666669</v>
      </c>
      <c r="AD114" s="199">
        <f t="shared" si="143"/>
        <v>177304.16666666669</v>
      </c>
      <c r="AE114" s="199">
        <f t="shared" si="143"/>
        <v>177304.16666666669</v>
      </c>
      <c r="AF114" s="199">
        <f t="shared" si="143"/>
        <v>183154.16666666669</v>
      </c>
      <c r="AG114" s="199">
        <f t="shared" si="143"/>
        <v>183341.66666666669</v>
      </c>
      <c r="AH114" s="199">
        <f t="shared" si="143"/>
        <v>194175</v>
      </c>
      <c r="AI114" s="199">
        <f t="shared" si="143"/>
        <v>207508.33333333334</v>
      </c>
      <c r="AJ114" s="199">
        <f t="shared" si="143"/>
        <v>212925</v>
      </c>
      <c r="AK114" s="199">
        <f t="shared" si="143"/>
        <v>213312.5</v>
      </c>
      <c r="AL114" s="199">
        <f t="shared" si="143"/>
        <v>213437.5</v>
      </c>
      <c r="AM114" s="199">
        <f t="shared" si="143"/>
        <v>213562.5</v>
      </c>
      <c r="AN114" s="199">
        <f t="shared" si="143"/>
        <v>217916.66666666669</v>
      </c>
      <c r="AO114" s="199">
        <f t="shared" si="143"/>
        <v>224583.33333333334</v>
      </c>
      <c r="AP114" s="199">
        <f t="shared" si="143"/>
        <v>224808.33333333334</v>
      </c>
      <c r="AQ114" s="199">
        <f t="shared" si="143"/>
        <v>224808.33333333334</v>
      </c>
      <c r="AS114" s="199">
        <f t="shared" ref="AS114:BC116" si="144">AS28+AS53+AS80+AS105</f>
        <v>180416.66666666669</v>
      </c>
      <c r="AT114" s="199">
        <f t="shared" si="144"/>
        <v>217916.66666666669</v>
      </c>
      <c r="AU114" s="199">
        <f t="shared" si="144"/>
        <v>265416.66666666669</v>
      </c>
      <c r="AV114" s="199">
        <f t="shared" si="144"/>
        <v>313750</v>
      </c>
      <c r="AW114" s="199">
        <f t="shared" si="144"/>
        <v>416662.5</v>
      </c>
      <c r="AX114" s="199">
        <f t="shared" si="144"/>
        <v>436954.16666666663</v>
      </c>
      <c r="AY114" s="199">
        <f t="shared" si="144"/>
        <v>491295.83333333331</v>
      </c>
      <c r="AZ114" s="199">
        <f>AZ28+AZ53+AZ80+AZ105</f>
        <v>524412.5</v>
      </c>
      <c r="BA114" s="199">
        <f>BA28+BA53+BA80+BA105</f>
        <v>560670.83333333337</v>
      </c>
      <c r="BB114" s="199">
        <f>BB28+BB53+BB80+BB105</f>
        <v>633745.83333333326</v>
      </c>
      <c r="BC114" s="199">
        <f>BC28+BC53+BC80+BC105</f>
        <v>644916.66666666663</v>
      </c>
      <c r="BD114" s="199">
        <f>BD28+BD53+BD80+BD105</f>
        <v>674200</v>
      </c>
      <c r="BF114" s="199">
        <f t="shared" ref="BF114:BH116" si="145">BF28+BF53+BF80+BF105</f>
        <v>977500</v>
      </c>
      <c r="BG114" s="199">
        <f t="shared" si="145"/>
        <v>1869325</v>
      </c>
      <c r="BH114" s="199">
        <f t="shared" si="145"/>
        <v>2513533.3333333335</v>
      </c>
    </row>
    <row r="115" spans="2:60">
      <c r="B115" s="580"/>
      <c r="C115" s="580"/>
      <c r="D115" s="21" t="s">
        <v>113</v>
      </c>
      <c r="E115" s="200"/>
      <c r="F115" s="21"/>
      <c r="G115" s="21"/>
      <c r="H115" s="199">
        <f>H29+H54+H81+H106</f>
        <v>5500.0000000000009</v>
      </c>
      <c r="I115" s="199">
        <f t="shared" si="143"/>
        <v>5500.0000000000009</v>
      </c>
      <c r="J115" s="199">
        <f t="shared" si="143"/>
        <v>7041.666666666667</v>
      </c>
      <c r="K115" s="199">
        <f t="shared" si="143"/>
        <v>7041.666666666667</v>
      </c>
      <c r="L115" s="199">
        <f t="shared" si="143"/>
        <v>7375</v>
      </c>
      <c r="M115" s="199">
        <f t="shared" si="143"/>
        <v>7375</v>
      </c>
      <c r="N115" s="199">
        <f t="shared" si="143"/>
        <v>8375</v>
      </c>
      <c r="O115" s="199">
        <f t="shared" si="143"/>
        <v>9083.3333333333339</v>
      </c>
      <c r="P115" s="199">
        <f t="shared" si="143"/>
        <v>9083.3333333333339</v>
      </c>
      <c r="Q115" s="199">
        <f t="shared" si="143"/>
        <v>10458.333333333334</v>
      </c>
      <c r="R115" s="199">
        <f t="shared" si="143"/>
        <v>10458.333333333334</v>
      </c>
      <c r="S115" s="199">
        <f t="shared" si="143"/>
        <v>10458.333333333334</v>
      </c>
      <c r="T115" s="199">
        <f t="shared" si="143"/>
        <v>13456.666666666668</v>
      </c>
      <c r="U115" s="199">
        <f t="shared" si="143"/>
        <v>14081.666666666668</v>
      </c>
      <c r="V115" s="199">
        <f t="shared" si="143"/>
        <v>14127.916666666668</v>
      </c>
      <c r="W115" s="199">
        <f t="shared" si="143"/>
        <v>14127.916666666668</v>
      </c>
      <c r="X115" s="199">
        <f t="shared" si="143"/>
        <v>14137.916666666668</v>
      </c>
      <c r="Y115" s="199">
        <f t="shared" si="143"/>
        <v>15429.583333333336</v>
      </c>
      <c r="Z115" s="199">
        <f t="shared" si="143"/>
        <v>15876.250000000004</v>
      </c>
      <c r="AA115" s="199">
        <f t="shared" si="143"/>
        <v>16314.166666666668</v>
      </c>
      <c r="AB115" s="199">
        <f t="shared" si="143"/>
        <v>16939.166666666668</v>
      </c>
      <c r="AC115" s="199">
        <f t="shared" si="143"/>
        <v>16980.416666666668</v>
      </c>
      <c r="AD115" s="199">
        <f t="shared" si="143"/>
        <v>17730.416666666668</v>
      </c>
      <c r="AE115" s="199">
        <f t="shared" si="143"/>
        <v>17730.416666666668</v>
      </c>
      <c r="AF115" s="199">
        <f t="shared" si="143"/>
        <v>18315.416666666668</v>
      </c>
      <c r="AG115" s="199">
        <f t="shared" si="143"/>
        <v>18334.166666666668</v>
      </c>
      <c r="AH115" s="199">
        <f t="shared" si="143"/>
        <v>19417.5</v>
      </c>
      <c r="AI115" s="199">
        <f t="shared" si="143"/>
        <v>20750.833333333336</v>
      </c>
      <c r="AJ115" s="199">
        <f t="shared" si="143"/>
        <v>21292.5</v>
      </c>
      <c r="AK115" s="199">
        <f t="shared" si="143"/>
        <v>21331.25</v>
      </c>
      <c r="AL115" s="199">
        <f t="shared" si="143"/>
        <v>21343.75</v>
      </c>
      <c r="AM115" s="199">
        <f t="shared" si="143"/>
        <v>21356.25</v>
      </c>
      <c r="AN115" s="199">
        <f t="shared" si="143"/>
        <v>21791.666666666668</v>
      </c>
      <c r="AO115" s="199">
        <f t="shared" si="143"/>
        <v>22458.333333333336</v>
      </c>
      <c r="AP115" s="199">
        <f t="shared" si="143"/>
        <v>22480.833333333336</v>
      </c>
      <c r="AQ115" s="199">
        <f t="shared" si="143"/>
        <v>22480.833333333336</v>
      </c>
      <c r="AS115" s="199">
        <f t="shared" si="144"/>
        <v>18041.666666666668</v>
      </c>
      <c r="AT115" s="199">
        <f t="shared" si="144"/>
        <v>21791.666666666668</v>
      </c>
      <c r="AU115" s="199">
        <f t="shared" si="144"/>
        <v>26541.666666666668</v>
      </c>
      <c r="AV115" s="199">
        <f t="shared" si="144"/>
        <v>31375</v>
      </c>
      <c r="AW115" s="199">
        <f t="shared" si="144"/>
        <v>41666.25</v>
      </c>
      <c r="AX115" s="199">
        <f t="shared" si="144"/>
        <v>43695.416666666664</v>
      </c>
      <c r="AY115" s="199">
        <f t="shared" si="144"/>
        <v>49129.583333333336</v>
      </c>
      <c r="AZ115" s="199">
        <f t="shared" si="144"/>
        <v>52441.25</v>
      </c>
      <c r="BA115" s="199">
        <f t="shared" si="144"/>
        <v>56067.083333333336</v>
      </c>
      <c r="BB115" s="199">
        <f t="shared" si="144"/>
        <v>63374.583333333328</v>
      </c>
      <c r="BC115" s="199">
        <f t="shared" si="144"/>
        <v>64491.666666666664</v>
      </c>
      <c r="BD115" s="199">
        <f>BD29+BD54+BD81+BD106</f>
        <v>67420</v>
      </c>
      <c r="BF115" s="199">
        <f t="shared" si="145"/>
        <v>97750.000000000015</v>
      </c>
      <c r="BG115" s="199">
        <f t="shared" si="145"/>
        <v>186932.5</v>
      </c>
      <c r="BH115" s="199">
        <f t="shared" si="145"/>
        <v>251353.33333333334</v>
      </c>
    </row>
    <row r="116" spans="2:60">
      <c r="B116" s="580"/>
      <c r="C116" s="580"/>
      <c r="D116" s="21" t="s">
        <v>112</v>
      </c>
      <c r="E116" s="200"/>
      <c r="F116" s="21"/>
      <c r="G116" s="21"/>
      <c r="H116" s="199">
        <f>H30+H55+H82+H107</f>
        <v>4757.5</v>
      </c>
      <c r="I116" s="199">
        <f t="shared" si="143"/>
        <v>4757.5</v>
      </c>
      <c r="J116" s="199">
        <f t="shared" si="143"/>
        <v>6091.0416666666661</v>
      </c>
      <c r="K116" s="199">
        <f t="shared" si="143"/>
        <v>6091.0416666666661</v>
      </c>
      <c r="L116" s="199">
        <f t="shared" si="143"/>
        <v>6379.375</v>
      </c>
      <c r="M116" s="199">
        <f t="shared" si="143"/>
        <v>6379.375</v>
      </c>
      <c r="N116" s="199">
        <f t="shared" si="143"/>
        <v>7244.375</v>
      </c>
      <c r="O116" s="199">
        <f t="shared" si="143"/>
        <v>7857.083333333333</v>
      </c>
      <c r="P116" s="199">
        <f t="shared" si="143"/>
        <v>7857.083333333333</v>
      </c>
      <c r="Q116" s="199">
        <f t="shared" si="143"/>
        <v>9046.4583333333321</v>
      </c>
      <c r="R116" s="199">
        <f t="shared" si="143"/>
        <v>9046.4583333333321</v>
      </c>
      <c r="S116" s="199">
        <f t="shared" si="143"/>
        <v>9046.4583333333321</v>
      </c>
      <c r="T116" s="199">
        <f t="shared" si="143"/>
        <v>11640.016666666666</v>
      </c>
      <c r="U116" s="199">
        <f t="shared" si="143"/>
        <v>12180.641666666666</v>
      </c>
      <c r="V116" s="199">
        <f t="shared" si="143"/>
        <v>12220.647916666667</v>
      </c>
      <c r="W116" s="199">
        <f t="shared" si="143"/>
        <v>12220.647916666667</v>
      </c>
      <c r="X116" s="199">
        <f t="shared" si="143"/>
        <v>12229.297916666666</v>
      </c>
      <c r="Y116" s="199">
        <f t="shared" si="143"/>
        <v>13346.589583333334</v>
      </c>
      <c r="Z116" s="199">
        <f t="shared" si="143"/>
        <v>13732.956249999999</v>
      </c>
      <c r="AA116" s="199">
        <f t="shared" si="143"/>
        <v>14111.754166666666</v>
      </c>
      <c r="AB116" s="199">
        <f t="shared" si="143"/>
        <v>14652.379166666666</v>
      </c>
      <c r="AC116" s="199">
        <f t="shared" si="143"/>
        <v>14688.060416666667</v>
      </c>
      <c r="AD116" s="199">
        <f t="shared" si="143"/>
        <v>15336.810416666667</v>
      </c>
      <c r="AE116" s="199">
        <f t="shared" si="143"/>
        <v>15336.810416666667</v>
      </c>
      <c r="AF116" s="199">
        <f t="shared" si="143"/>
        <v>15842.835416666667</v>
      </c>
      <c r="AG116" s="199">
        <f t="shared" si="143"/>
        <v>15859.054166666667</v>
      </c>
      <c r="AH116" s="199">
        <f t="shared" si="143"/>
        <v>16796.137499999997</v>
      </c>
      <c r="AI116" s="199">
        <f t="shared" si="143"/>
        <v>17949.470833333333</v>
      </c>
      <c r="AJ116" s="199">
        <f t="shared" si="143"/>
        <v>18418.012499999997</v>
      </c>
      <c r="AK116" s="199">
        <f t="shared" si="143"/>
        <v>18451.53125</v>
      </c>
      <c r="AL116" s="199">
        <f t="shared" si="143"/>
        <v>18462.34375</v>
      </c>
      <c r="AM116" s="199">
        <f t="shared" si="143"/>
        <v>18473.15625</v>
      </c>
      <c r="AN116" s="199">
        <f t="shared" si="143"/>
        <v>18849.791666666664</v>
      </c>
      <c r="AO116" s="199">
        <f t="shared" si="143"/>
        <v>19426.458333333336</v>
      </c>
      <c r="AP116" s="199">
        <f t="shared" si="143"/>
        <v>19445.920833333337</v>
      </c>
      <c r="AQ116" s="199">
        <f t="shared" si="143"/>
        <v>19445.920833333337</v>
      </c>
      <c r="AS116" s="199">
        <f t="shared" si="144"/>
        <v>15606.041666666666</v>
      </c>
      <c r="AT116" s="199">
        <f t="shared" si="144"/>
        <v>18849.791666666664</v>
      </c>
      <c r="AU116" s="199">
        <f t="shared" si="144"/>
        <v>22958.541666666664</v>
      </c>
      <c r="AV116" s="199">
        <f t="shared" si="144"/>
        <v>27139.375</v>
      </c>
      <c r="AW116" s="199">
        <f t="shared" si="144"/>
        <v>36041.306250000001</v>
      </c>
      <c r="AX116" s="199">
        <f t="shared" si="144"/>
        <v>37796.535416666666</v>
      </c>
      <c r="AY116" s="199">
        <f>AY30+AY55+AY82+AY107</f>
        <v>42497.089583333327</v>
      </c>
      <c r="AZ116" s="199">
        <f t="shared" si="144"/>
        <v>45361.681249999994</v>
      </c>
      <c r="BA116" s="199">
        <f t="shared" si="144"/>
        <v>48498.027083333334</v>
      </c>
      <c r="BB116" s="199">
        <f t="shared" si="144"/>
        <v>54819.014583333337</v>
      </c>
      <c r="BC116" s="199">
        <f t="shared" si="144"/>
        <v>55785.291666666657</v>
      </c>
      <c r="BD116" s="199">
        <f>BD30+BD55+BD82+BD107</f>
        <v>58318.3</v>
      </c>
      <c r="BF116" s="199">
        <f t="shared" si="145"/>
        <v>84553.75</v>
      </c>
      <c r="BG116" s="199">
        <f t="shared" si="145"/>
        <v>161696.61249999999</v>
      </c>
      <c r="BH116" s="199">
        <f t="shared" si="145"/>
        <v>217420.6333333333</v>
      </c>
    </row>
    <row r="117" spans="2:60">
      <c r="B117" s="580"/>
      <c r="C117" s="580"/>
      <c r="D117" s="201" t="s">
        <v>123</v>
      </c>
      <c r="E117" s="202"/>
      <c r="F117" s="201"/>
      <c r="G117" s="201"/>
      <c r="H117" s="203">
        <f t="shared" ref="H117:AE117" si="146">SUM(H114:H116)</f>
        <v>65257.5</v>
      </c>
      <c r="I117" s="203">
        <f t="shared" si="146"/>
        <v>65257.5</v>
      </c>
      <c r="J117" s="203">
        <f t="shared" si="146"/>
        <v>83549.375000000015</v>
      </c>
      <c r="K117" s="203">
        <f t="shared" si="146"/>
        <v>83549.375000000015</v>
      </c>
      <c r="L117" s="203">
        <f t="shared" si="146"/>
        <v>87504.375</v>
      </c>
      <c r="M117" s="203">
        <f t="shared" si="146"/>
        <v>87504.375</v>
      </c>
      <c r="N117" s="203">
        <f t="shared" si="146"/>
        <v>99369.375</v>
      </c>
      <c r="O117" s="203">
        <f t="shared" si="146"/>
        <v>107773.75</v>
      </c>
      <c r="P117" s="203">
        <f t="shared" si="146"/>
        <v>107773.75</v>
      </c>
      <c r="Q117" s="203">
        <f t="shared" si="146"/>
        <v>124088.125</v>
      </c>
      <c r="R117" s="203">
        <f t="shared" si="146"/>
        <v>124088.125</v>
      </c>
      <c r="S117" s="203">
        <f t="shared" si="146"/>
        <v>124088.125</v>
      </c>
      <c r="T117" s="203">
        <f t="shared" si="146"/>
        <v>159663.35</v>
      </c>
      <c r="U117" s="203">
        <f t="shared" si="146"/>
        <v>167078.97500000001</v>
      </c>
      <c r="V117" s="203">
        <f t="shared" si="146"/>
        <v>167627.73125000001</v>
      </c>
      <c r="W117" s="203">
        <f t="shared" si="146"/>
        <v>167627.73125000001</v>
      </c>
      <c r="X117" s="203">
        <f t="shared" si="146"/>
        <v>167746.38125000001</v>
      </c>
      <c r="Y117" s="203">
        <f t="shared" si="146"/>
        <v>183072.00625000003</v>
      </c>
      <c r="Z117" s="203">
        <f t="shared" si="146"/>
        <v>188371.70624999999</v>
      </c>
      <c r="AA117" s="203">
        <f t="shared" si="146"/>
        <v>193567.58750000002</v>
      </c>
      <c r="AB117" s="203">
        <f t="shared" si="146"/>
        <v>200983.21250000002</v>
      </c>
      <c r="AC117" s="203">
        <f t="shared" si="146"/>
        <v>201472.64375000002</v>
      </c>
      <c r="AD117" s="203">
        <f t="shared" si="146"/>
        <v>210371.39375000002</v>
      </c>
      <c r="AE117" s="203">
        <f t="shared" si="146"/>
        <v>210371.39375000002</v>
      </c>
      <c r="AF117" s="203">
        <f t="shared" ref="AF117:AQ117" si="147">SUM(AF114:AF116)</f>
        <v>217312.41875000001</v>
      </c>
      <c r="AG117" s="203">
        <f t="shared" si="147"/>
        <v>217534.88750000001</v>
      </c>
      <c r="AH117" s="203">
        <f t="shared" si="147"/>
        <v>230388.63750000001</v>
      </c>
      <c r="AI117" s="203">
        <f t="shared" si="147"/>
        <v>246208.63750000001</v>
      </c>
      <c r="AJ117" s="203">
        <f t="shared" si="147"/>
        <v>252635.51250000001</v>
      </c>
      <c r="AK117" s="203">
        <f t="shared" si="147"/>
        <v>253095.28125</v>
      </c>
      <c r="AL117" s="203">
        <f t="shared" si="147"/>
        <v>253243.59375</v>
      </c>
      <c r="AM117" s="203">
        <f t="shared" si="147"/>
        <v>253391.90625</v>
      </c>
      <c r="AN117" s="203">
        <f t="shared" si="147"/>
        <v>258558.125</v>
      </c>
      <c r="AO117" s="203">
        <f t="shared" si="147"/>
        <v>266468.125</v>
      </c>
      <c r="AP117" s="203">
        <f t="shared" si="147"/>
        <v>266735.08750000002</v>
      </c>
      <c r="AQ117" s="203">
        <f t="shared" si="147"/>
        <v>266735.08750000002</v>
      </c>
      <c r="AR117" s="204"/>
      <c r="AS117" s="203">
        <f t="shared" ref="AS117:BC117" si="148">SUM(AS114:AS116)</f>
        <v>214064.375</v>
      </c>
      <c r="AT117" s="203">
        <f t="shared" si="148"/>
        <v>258558.125</v>
      </c>
      <c r="AU117" s="203">
        <f t="shared" si="148"/>
        <v>314916.87500000006</v>
      </c>
      <c r="AV117" s="203">
        <f t="shared" si="148"/>
        <v>372264.375</v>
      </c>
      <c r="AW117" s="203">
        <f t="shared" si="148"/>
        <v>494370.05625000002</v>
      </c>
      <c r="AX117" s="203">
        <f t="shared" si="148"/>
        <v>518446.11874999997</v>
      </c>
      <c r="AY117" s="203">
        <f>SUM(AY114:AY116)</f>
        <v>582922.50624999998</v>
      </c>
      <c r="AZ117" s="203">
        <f t="shared" si="148"/>
        <v>622215.43125000002</v>
      </c>
      <c r="BA117" s="203">
        <f t="shared" si="148"/>
        <v>665235.94375000009</v>
      </c>
      <c r="BB117" s="203">
        <f t="shared" si="148"/>
        <v>751939.43124999991</v>
      </c>
      <c r="BC117" s="203">
        <f t="shared" si="148"/>
        <v>765193.62499999988</v>
      </c>
      <c r="BD117" s="203">
        <f>SUM(BD114:BD116)</f>
        <v>799938.3</v>
      </c>
      <c r="BE117" s="204"/>
      <c r="BF117" s="203">
        <f>SUM(BF114:BF116)</f>
        <v>1159803.75</v>
      </c>
      <c r="BG117" s="203">
        <f>SUM(BG114:BG116)</f>
        <v>2217954.1124999998</v>
      </c>
      <c r="BH117" s="203">
        <f>SUM(BH114:BH116)</f>
        <v>2982307.3000000003</v>
      </c>
    </row>
    <row r="118" spans="2:60">
      <c r="B118" s="581"/>
      <c r="C118" s="581"/>
      <c r="D118" s="201" t="s">
        <v>124</v>
      </c>
      <c r="E118" s="202"/>
      <c r="F118" s="201"/>
      <c r="G118" s="201"/>
      <c r="H118" s="203">
        <f>H117/H113</f>
        <v>10876.25</v>
      </c>
      <c r="I118" s="203">
        <f t="shared" ref="I118:AQ118" si="149">I117/I113</f>
        <v>10876.25</v>
      </c>
      <c r="J118" s="203">
        <f t="shared" si="149"/>
        <v>10443.671875000002</v>
      </c>
      <c r="K118" s="203">
        <f t="shared" si="149"/>
        <v>10443.671875000002</v>
      </c>
      <c r="L118" s="203">
        <f t="shared" si="149"/>
        <v>9722.7083333333339</v>
      </c>
      <c r="M118" s="203">
        <f t="shared" si="149"/>
        <v>9722.7083333333339</v>
      </c>
      <c r="N118" s="203">
        <f t="shared" si="149"/>
        <v>9936.9375</v>
      </c>
      <c r="O118" s="203">
        <f t="shared" si="149"/>
        <v>9797.613636363636</v>
      </c>
      <c r="P118" s="203">
        <f t="shared" si="149"/>
        <v>9797.613636363636</v>
      </c>
      <c r="Q118" s="203">
        <f t="shared" si="149"/>
        <v>9545.2403846153848</v>
      </c>
      <c r="R118" s="203">
        <f t="shared" si="149"/>
        <v>9545.2403846153848</v>
      </c>
      <c r="S118" s="203">
        <f t="shared" si="149"/>
        <v>9545.2403846153848</v>
      </c>
      <c r="T118" s="203">
        <f t="shared" si="149"/>
        <v>9978.9593750000004</v>
      </c>
      <c r="U118" s="203">
        <f t="shared" si="149"/>
        <v>9828.1750000000011</v>
      </c>
      <c r="V118" s="203">
        <f t="shared" si="149"/>
        <v>9860.4547794117661</v>
      </c>
      <c r="W118" s="203">
        <f t="shared" si="149"/>
        <v>9860.4547794117661</v>
      </c>
      <c r="X118" s="203">
        <f t="shared" si="149"/>
        <v>9867.4341911764714</v>
      </c>
      <c r="Y118" s="203">
        <f t="shared" si="149"/>
        <v>9635.3687500000015</v>
      </c>
      <c r="Z118" s="203">
        <f t="shared" si="149"/>
        <v>9418.5853124999994</v>
      </c>
      <c r="AA118" s="203">
        <f t="shared" si="149"/>
        <v>9217.5041666666675</v>
      </c>
      <c r="AB118" s="203">
        <f t="shared" si="149"/>
        <v>9135.6005681818187</v>
      </c>
      <c r="AC118" s="203">
        <f t="shared" si="149"/>
        <v>9157.8474431818195</v>
      </c>
      <c r="AD118" s="203">
        <f t="shared" si="149"/>
        <v>9146.5823369565223</v>
      </c>
      <c r="AE118" s="203">
        <f t="shared" si="149"/>
        <v>9146.5823369565223</v>
      </c>
      <c r="AF118" s="203">
        <f t="shared" si="149"/>
        <v>9054.6841145833332</v>
      </c>
      <c r="AG118" s="203">
        <f t="shared" si="149"/>
        <v>9063.9536458333332</v>
      </c>
      <c r="AH118" s="203">
        <f t="shared" si="149"/>
        <v>8861.1014423076922</v>
      </c>
      <c r="AI118" s="203">
        <f t="shared" si="149"/>
        <v>8793.1656249999996</v>
      </c>
      <c r="AJ118" s="203">
        <f t="shared" si="149"/>
        <v>8711.5693965517239</v>
      </c>
      <c r="AK118" s="203">
        <f t="shared" si="149"/>
        <v>8727.4234913793098</v>
      </c>
      <c r="AL118" s="203">
        <f t="shared" si="149"/>
        <v>8732.5377155172409</v>
      </c>
      <c r="AM118" s="203">
        <f t="shared" si="149"/>
        <v>8737.6519396551721</v>
      </c>
      <c r="AN118" s="203">
        <f t="shared" si="149"/>
        <v>8618.6041666666661</v>
      </c>
      <c r="AO118" s="203">
        <f t="shared" si="149"/>
        <v>8595.7459677419356</v>
      </c>
      <c r="AP118" s="203">
        <f t="shared" si="149"/>
        <v>8604.3576612903234</v>
      </c>
      <c r="AQ118" s="203">
        <f t="shared" si="149"/>
        <v>8604.3576612903234</v>
      </c>
      <c r="AR118" s="17"/>
      <c r="AS118" s="203">
        <f t="shared" ref="AS118:BC118" si="150">AS117/AS113</f>
        <v>26758.046875</v>
      </c>
      <c r="AT118" s="203">
        <f t="shared" si="150"/>
        <v>28728.680555555555</v>
      </c>
      <c r="AU118" s="203">
        <f t="shared" si="150"/>
        <v>28628.806818181823</v>
      </c>
      <c r="AV118" s="203">
        <f t="shared" si="150"/>
        <v>28635.721153846152</v>
      </c>
      <c r="AW118" s="203">
        <f t="shared" si="150"/>
        <v>29080.591544117648</v>
      </c>
      <c r="AX118" s="203">
        <f t="shared" si="150"/>
        <v>27286.637828947365</v>
      </c>
      <c r="AY118" s="203">
        <f t="shared" si="150"/>
        <v>26496.477556818179</v>
      </c>
      <c r="AZ118" s="203">
        <f t="shared" si="150"/>
        <v>27052.844836956523</v>
      </c>
      <c r="BA118" s="203">
        <f t="shared" si="150"/>
        <v>25585.997836538467</v>
      </c>
      <c r="BB118" s="203">
        <f t="shared" si="150"/>
        <v>25928.945905172412</v>
      </c>
      <c r="BC118" s="203">
        <f t="shared" si="150"/>
        <v>25506.454166666663</v>
      </c>
      <c r="BD118" s="203">
        <f>BD117/BD113</f>
        <v>25804.461290322582</v>
      </c>
      <c r="BE118" s="17"/>
      <c r="BF118" s="203">
        <f>BF117/BF113</f>
        <v>89215.673076923078</v>
      </c>
      <c r="BG118" s="203">
        <f>BG117/BG113</f>
        <v>96432.787499999991</v>
      </c>
      <c r="BH118" s="203">
        <f>BH117/BH113</f>
        <v>96203.461290322593</v>
      </c>
    </row>
    <row r="119" spans="2:60">
      <c r="BA119" s="140"/>
      <c r="BB119" s="140"/>
      <c r="BC119" s="140"/>
      <c r="BD119" s="140"/>
      <c r="BF119" s="130"/>
      <c r="BG119" s="130"/>
      <c r="BH119" s="130"/>
    </row>
    <row r="120" spans="2:60">
      <c r="BA120" s="140"/>
      <c r="BB120" s="140"/>
      <c r="BC120" s="140"/>
      <c r="BD120" s="140"/>
      <c r="BF120" s="130"/>
      <c r="BG120" s="130"/>
      <c r="BH120" s="130"/>
    </row>
    <row r="121" spans="2:60">
      <c r="BA121" s="140"/>
      <c r="BB121" s="140"/>
      <c r="BC121" s="140"/>
      <c r="BD121" s="140"/>
      <c r="BF121" s="130"/>
      <c r="BG121" s="130"/>
      <c r="BH121" s="130"/>
    </row>
    <row r="122" spans="2:60">
      <c r="BA122" s="140"/>
      <c r="BB122" s="140"/>
      <c r="BC122" s="140"/>
      <c r="BD122" s="140"/>
      <c r="BF122" s="130"/>
      <c r="BG122" s="130"/>
      <c r="BH122" s="130"/>
    </row>
    <row r="123" spans="2:60">
      <c r="B123" s="579" t="s">
        <v>142</v>
      </c>
      <c r="C123" s="579"/>
      <c r="D123" s="196" t="str">
        <f>"" &amp;B10</f>
        <v>SALES</v>
      </c>
      <c r="E123" s="197"/>
      <c r="F123" s="196"/>
      <c r="G123" s="196"/>
      <c r="H123" s="196">
        <f>H27</f>
        <v>0</v>
      </c>
      <c r="I123" s="196">
        <f t="shared" ref="I123:AQ123" si="151">I27</f>
        <v>0</v>
      </c>
      <c r="J123" s="196">
        <f t="shared" si="151"/>
        <v>0</v>
      </c>
      <c r="K123" s="196">
        <f t="shared" si="151"/>
        <v>0</v>
      </c>
      <c r="L123" s="196">
        <f t="shared" si="151"/>
        <v>0</v>
      </c>
      <c r="M123" s="196">
        <f t="shared" si="151"/>
        <v>0</v>
      </c>
      <c r="N123" s="196">
        <f t="shared" si="151"/>
        <v>0</v>
      </c>
      <c r="O123" s="196">
        <f t="shared" si="151"/>
        <v>0</v>
      </c>
      <c r="P123" s="196">
        <f t="shared" si="151"/>
        <v>0</v>
      </c>
      <c r="Q123" s="196">
        <f t="shared" si="151"/>
        <v>0</v>
      </c>
      <c r="R123" s="196">
        <f t="shared" si="151"/>
        <v>0</v>
      </c>
      <c r="S123" s="196">
        <f t="shared" si="151"/>
        <v>0</v>
      </c>
      <c r="T123" s="196">
        <f t="shared" si="151"/>
        <v>1</v>
      </c>
      <c r="U123" s="196">
        <f t="shared" si="151"/>
        <v>1</v>
      </c>
      <c r="V123" s="196">
        <f t="shared" si="151"/>
        <v>1</v>
      </c>
      <c r="W123" s="196">
        <f t="shared" si="151"/>
        <v>1</v>
      </c>
      <c r="X123" s="196">
        <f t="shared" si="151"/>
        <v>1</v>
      </c>
      <c r="Y123" s="196">
        <f t="shared" si="151"/>
        <v>2</v>
      </c>
      <c r="Z123" s="196">
        <f t="shared" si="151"/>
        <v>2</v>
      </c>
      <c r="AA123" s="196">
        <f t="shared" si="151"/>
        <v>2</v>
      </c>
      <c r="AB123" s="196">
        <f t="shared" si="151"/>
        <v>2</v>
      </c>
      <c r="AC123" s="196">
        <f t="shared" si="151"/>
        <v>2</v>
      </c>
      <c r="AD123" s="196">
        <f t="shared" si="151"/>
        <v>3</v>
      </c>
      <c r="AE123" s="196">
        <f t="shared" si="151"/>
        <v>3</v>
      </c>
      <c r="AF123" s="196">
        <f t="shared" si="151"/>
        <v>3</v>
      </c>
      <c r="AG123" s="196">
        <f t="shared" si="151"/>
        <v>3</v>
      </c>
      <c r="AH123" s="196">
        <f t="shared" si="151"/>
        <v>3</v>
      </c>
      <c r="AI123" s="196">
        <f t="shared" si="151"/>
        <v>3</v>
      </c>
      <c r="AJ123" s="196">
        <f t="shared" si="151"/>
        <v>4</v>
      </c>
      <c r="AK123" s="196">
        <f t="shared" si="151"/>
        <v>4</v>
      </c>
      <c r="AL123" s="196">
        <f t="shared" si="151"/>
        <v>4</v>
      </c>
      <c r="AM123" s="196">
        <f t="shared" si="151"/>
        <v>4</v>
      </c>
      <c r="AN123" s="196">
        <f t="shared" si="151"/>
        <v>4</v>
      </c>
      <c r="AO123" s="196">
        <f t="shared" si="151"/>
        <v>4</v>
      </c>
      <c r="AP123" s="196">
        <f t="shared" si="151"/>
        <v>4</v>
      </c>
      <c r="AQ123" s="196">
        <f t="shared" si="151"/>
        <v>4</v>
      </c>
      <c r="AS123" s="196">
        <f t="shared" ref="AS123:BC123" si="152">AS27</f>
        <v>0</v>
      </c>
      <c r="AT123" s="196">
        <f t="shared" si="152"/>
        <v>0</v>
      </c>
      <c r="AU123" s="196">
        <f t="shared" si="152"/>
        <v>0</v>
      </c>
      <c r="AV123" s="196">
        <f t="shared" si="152"/>
        <v>0</v>
      </c>
      <c r="AW123" s="196">
        <f t="shared" si="152"/>
        <v>1</v>
      </c>
      <c r="AX123" s="196">
        <f t="shared" si="152"/>
        <v>2</v>
      </c>
      <c r="AY123" s="196">
        <f t="shared" si="152"/>
        <v>2</v>
      </c>
      <c r="AZ123" s="196">
        <f t="shared" si="152"/>
        <v>3</v>
      </c>
      <c r="BA123" s="196">
        <f t="shared" si="152"/>
        <v>3</v>
      </c>
      <c r="BB123" s="196">
        <f t="shared" si="152"/>
        <v>4</v>
      </c>
      <c r="BC123" s="196">
        <f t="shared" si="152"/>
        <v>4</v>
      </c>
      <c r="BD123" s="208">
        <f>BD27</f>
        <v>4</v>
      </c>
      <c r="BF123" s="208">
        <f>BF27</f>
        <v>0</v>
      </c>
      <c r="BG123" s="208">
        <f>BG27</f>
        <v>3</v>
      </c>
      <c r="BH123" s="208">
        <f>BH27</f>
        <v>4</v>
      </c>
    </row>
    <row r="124" spans="2:60">
      <c r="B124" s="580"/>
      <c r="C124" s="580"/>
      <c r="D124" s="21" t="str">
        <f>""&amp;B35</f>
        <v>MARKETING</v>
      </c>
      <c r="E124" s="80"/>
      <c r="F124" s="21"/>
      <c r="G124" s="21"/>
      <c r="H124" s="21">
        <f>H52</f>
        <v>0</v>
      </c>
      <c r="I124" s="21">
        <f t="shared" ref="I124:AQ124" si="153">I52</f>
        <v>0</v>
      </c>
      <c r="J124" s="21">
        <f t="shared" si="153"/>
        <v>1</v>
      </c>
      <c r="K124" s="21">
        <f t="shared" si="153"/>
        <v>1</v>
      </c>
      <c r="L124" s="21">
        <f t="shared" si="153"/>
        <v>1</v>
      </c>
      <c r="M124" s="21">
        <f t="shared" si="153"/>
        <v>1</v>
      </c>
      <c r="N124" s="21">
        <f t="shared" si="153"/>
        <v>2</v>
      </c>
      <c r="O124" s="21">
        <f t="shared" si="153"/>
        <v>2</v>
      </c>
      <c r="P124" s="21">
        <f t="shared" si="153"/>
        <v>2</v>
      </c>
      <c r="Q124" s="21">
        <f t="shared" si="153"/>
        <v>2</v>
      </c>
      <c r="R124" s="21">
        <f t="shared" si="153"/>
        <v>2</v>
      </c>
      <c r="S124" s="21">
        <f t="shared" si="153"/>
        <v>2</v>
      </c>
      <c r="T124" s="21">
        <f t="shared" si="153"/>
        <v>2</v>
      </c>
      <c r="U124" s="21">
        <f t="shared" si="153"/>
        <v>3</v>
      </c>
      <c r="V124" s="21">
        <f t="shared" si="153"/>
        <v>3</v>
      </c>
      <c r="W124" s="21">
        <f t="shared" si="153"/>
        <v>3</v>
      </c>
      <c r="X124" s="21">
        <f t="shared" si="153"/>
        <v>3</v>
      </c>
      <c r="Y124" s="21">
        <f t="shared" si="153"/>
        <v>3</v>
      </c>
      <c r="Z124" s="21">
        <f t="shared" si="153"/>
        <v>3</v>
      </c>
      <c r="AA124" s="21">
        <f t="shared" si="153"/>
        <v>4</v>
      </c>
      <c r="AB124" s="21">
        <f t="shared" si="153"/>
        <v>5</v>
      </c>
      <c r="AC124" s="21">
        <f t="shared" si="153"/>
        <v>5</v>
      </c>
      <c r="AD124" s="21">
        <f t="shared" si="153"/>
        <v>5</v>
      </c>
      <c r="AE124" s="21">
        <f t="shared" si="153"/>
        <v>5</v>
      </c>
      <c r="AF124" s="21">
        <f t="shared" si="153"/>
        <v>6</v>
      </c>
      <c r="AG124" s="21">
        <f t="shared" si="153"/>
        <v>6</v>
      </c>
      <c r="AH124" s="21">
        <f t="shared" si="153"/>
        <v>7</v>
      </c>
      <c r="AI124" s="21">
        <f t="shared" si="153"/>
        <v>7</v>
      </c>
      <c r="AJ124" s="21">
        <f t="shared" si="153"/>
        <v>7</v>
      </c>
      <c r="AK124" s="21">
        <f t="shared" si="153"/>
        <v>7</v>
      </c>
      <c r="AL124" s="21">
        <f t="shared" si="153"/>
        <v>7</v>
      </c>
      <c r="AM124" s="21">
        <f t="shared" si="153"/>
        <v>7</v>
      </c>
      <c r="AN124" s="21">
        <f t="shared" si="153"/>
        <v>8</v>
      </c>
      <c r="AO124" s="21">
        <f t="shared" si="153"/>
        <v>8</v>
      </c>
      <c r="AP124" s="21">
        <f t="shared" si="153"/>
        <v>8</v>
      </c>
      <c r="AQ124" s="21">
        <f t="shared" si="153"/>
        <v>8</v>
      </c>
      <c r="AS124" s="21">
        <f t="shared" ref="AS124:BC124" si="154">AS52</f>
        <v>1</v>
      </c>
      <c r="AT124" s="21">
        <f t="shared" si="154"/>
        <v>1</v>
      </c>
      <c r="AU124" s="21">
        <f t="shared" si="154"/>
        <v>2</v>
      </c>
      <c r="AV124" s="21">
        <f t="shared" si="154"/>
        <v>2</v>
      </c>
      <c r="AW124" s="21">
        <f t="shared" si="154"/>
        <v>3</v>
      </c>
      <c r="AX124" s="21">
        <f t="shared" si="154"/>
        <v>3</v>
      </c>
      <c r="AY124" s="21">
        <f t="shared" si="154"/>
        <v>5</v>
      </c>
      <c r="AZ124" s="21">
        <f t="shared" si="154"/>
        <v>5</v>
      </c>
      <c r="BA124" s="21">
        <f t="shared" si="154"/>
        <v>7</v>
      </c>
      <c r="BB124" s="21">
        <f t="shared" si="154"/>
        <v>7</v>
      </c>
      <c r="BC124" s="21">
        <f t="shared" si="154"/>
        <v>8</v>
      </c>
      <c r="BD124" s="24">
        <f>BD52</f>
        <v>8</v>
      </c>
      <c r="BF124" s="24">
        <f>BF52</f>
        <v>2</v>
      </c>
      <c r="BG124" s="24">
        <f>BG52</f>
        <v>5</v>
      </c>
      <c r="BH124" s="24">
        <f>BH52</f>
        <v>8</v>
      </c>
    </row>
    <row r="125" spans="2:60">
      <c r="B125" s="580"/>
      <c r="C125" s="580"/>
      <c r="D125" s="21" t="str">
        <f>""&amp;B60</f>
        <v>R&amp;D</v>
      </c>
      <c r="E125" s="80"/>
      <c r="F125" s="21"/>
      <c r="G125" s="21"/>
      <c r="H125" s="21">
        <f>H79</f>
        <v>3</v>
      </c>
      <c r="I125" s="21">
        <f t="shared" ref="I125:AQ125" si="155">I79</f>
        <v>3</v>
      </c>
      <c r="J125" s="21">
        <f t="shared" si="155"/>
        <v>4</v>
      </c>
      <c r="K125" s="21">
        <f t="shared" si="155"/>
        <v>4</v>
      </c>
      <c r="L125" s="21">
        <f t="shared" si="155"/>
        <v>4</v>
      </c>
      <c r="M125" s="21">
        <f t="shared" si="155"/>
        <v>4</v>
      </c>
      <c r="N125" s="21">
        <f t="shared" si="155"/>
        <v>4</v>
      </c>
      <c r="O125" s="21">
        <f t="shared" si="155"/>
        <v>5</v>
      </c>
      <c r="P125" s="21">
        <f t="shared" si="155"/>
        <v>5</v>
      </c>
      <c r="Q125" s="21">
        <f t="shared" si="155"/>
        <v>7</v>
      </c>
      <c r="R125" s="21">
        <f t="shared" si="155"/>
        <v>7</v>
      </c>
      <c r="S125" s="21">
        <f t="shared" si="155"/>
        <v>7</v>
      </c>
      <c r="T125" s="21">
        <f t="shared" si="155"/>
        <v>8</v>
      </c>
      <c r="U125" s="21">
        <f t="shared" si="155"/>
        <v>8</v>
      </c>
      <c r="V125" s="21">
        <f t="shared" si="155"/>
        <v>8</v>
      </c>
      <c r="W125" s="21">
        <f t="shared" si="155"/>
        <v>8</v>
      </c>
      <c r="X125" s="21">
        <f t="shared" si="155"/>
        <v>8</v>
      </c>
      <c r="Y125" s="21">
        <f t="shared" si="155"/>
        <v>9</v>
      </c>
      <c r="Z125" s="21">
        <f t="shared" si="155"/>
        <v>9</v>
      </c>
      <c r="AA125" s="21">
        <f t="shared" si="155"/>
        <v>9</v>
      </c>
      <c r="AB125" s="21">
        <f t="shared" si="155"/>
        <v>9</v>
      </c>
      <c r="AC125" s="21">
        <f t="shared" si="155"/>
        <v>9</v>
      </c>
      <c r="AD125" s="21">
        <f t="shared" si="155"/>
        <v>9</v>
      </c>
      <c r="AE125" s="21">
        <f t="shared" si="155"/>
        <v>9</v>
      </c>
      <c r="AF125" s="21">
        <f t="shared" si="155"/>
        <v>9</v>
      </c>
      <c r="AG125" s="21">
        <f t="shared" si="155"/>
        <v>9</v>
      </c>
      <c r="AH125" s="21">
        <f t="shared" si="155"/>
        <v>10</v>
      </c>
      <c r="AI125" s="21">
        <f t="shared" si="155"/>
        <v>11</v>
      </c>
      <c r="AJ125" s="21">
        <f t="shared" si="155"/>
        <v>11</v>
      </c>
      <c r="AK125" s="21">
        <f t="shared" si="155"/>
        <v>11</v>
      </c>
      <c r="AL125" s="21">
        <f t="shared" si="155"/>
        <v>11</v>
      </c>
      <c r="AM125" s="21">
        <f t="shared" si="155"/>
        <v>11</v>
      </c>
      <c r="AN125" s="21">
        <f t="shared" si="155"/>
        <v>11</v>
      </c>
      <c r="AO125" s="21">
        <f t="shared" si="155"/>
        <v>12</v>
      </c>
      <c r="AP125" s="21">
        <f t="shared" si="155"/>
        <v>12</v>
      </c>
      <c r="AQ125" s="21">
        <f t="shared" si="155"/>
        <v>12</v>
      </c>
      <c r="AS125" s="21">
        <f t="shared" ref="AS125:BC125" si="156">AS79</f>
        <v>4</v>
      </c>
      <c r="AT125" s="21">
        <f t="shared" si="156"/>
        <v>4</v>
      </c>
      <c r="AU125" s="21">
        <f t="shared" si="156"/>
        <v>5</v>
      </c>
      <c r="AV125" s="21">
        <f t="shared" si="156"/>
        <v>7</v>
      </c>
      <c r="AW125" s="21">
        <f t="shared" si="156"/>
        <v>8</v>
      </c>
      <c r="AX125" s="21">
        <f t="shared" si="156"/>
        <v>9</v>
      </c>
      <c r="AY125" s="21">
        <f t="shared" si="156"/>
        <v>9</v>
      </c>
      <c r="AZ125" s="21">
        <f t="shared" si="156"/>
        <v>9</v>
      </c>
      <c r="BA125" s="21">
        <f t="shared" si="156"/>
        <v>10</v>
      </c>
      <c r="BB125" s="21">
        <f t="shared" si="156"/>
        <v>11</v>
      </c>
      <c r="BC125" s="21">
        <f t="shared" si="156"/>
        <v>11</v>
      </c>
      <c r="BD125" s="24">
        <f>BD79</f>
        <v>12</v>
      </c>
      <c r="BF125" s="24">
        <f>BF79</f>
        <v>7</v>
      </c>
      <c r="BG125" s="24">
        <f>BG79</f>
        <v>9</v>
      </c>
      <c r="BH125" s="24">
        <f>BH79</f>
        <v>12</v>
      </c>
    </row>
    <row r="126" spans="2:60">
      <c r="B126" s="580"/>
      <c r="C126" s="580"/>
      <c r="D126" s="21" t="str">
        <f>""&amp;B87</f>
        <v>G&amp;A</v>
      </c>
      <c r="E126" s="80"/>
      <c r="F126" s="21"/>
      <c r="G126" s="21"/>
      <c r="H126" s="21">
        <f>H104</f>
        <v>3</v>
      </c>
      <c r="I126" s="21">
        <f t="shared" ref="I126:AQ126" si="157">I104</f>
        <v>3</v>
      </c>
      <c r="J126" s="21">
        <f t="shared" si="157"/>
        <v>3</v>
      </c>
      <c r="K126" s="21">
        <f t="shared" si="157"/>
        <v>3</v>
      </c>
      <c r="L126" s="21">
        <f t="shared" si="157"/>
        <v>4</v>
      </c>
      <c r="M126" s="21">
        <f t="shared" si="157"/>
        <v>4</v>
      </c>
      <c r="N126" s="21">
        <f t="shared" si="157"/>
        <v>4</v>
      </c>
      <c r="O126" s="21">
        <f t="shared" si="157"/>
        <v>4</v>
      </c>
      <c r="P126" s="21">
        <f t="shared" si="157"/>
        <v>4</v>
      </c>
      <c r="Q126" s="21">
        <f t="shared" si="157"/>
        <v>4</v>
      </c>
      <c r="R126" s="21">
        <f t="shared" si="157"/>
        <v>4</v>
      </c>
      <c r="S126" s="21">
        <f t="shared" si="157"/>
        <v>4</v>
      </c>
      <c r="T126" s="21">
        <f t="shared" si="157"/>
        <v>5</v>
      </c>
      <c r="U126" s="21">
        <f t="shared" si="157"/>
        <v>5</v>
      </c>
      <c r="V126" s="21">
        <f t="shared" si="157"/>
        <v>5</v>
      </c>
      <c r="W126" s="21">
        <f t="shared" si="157"/>
        <v>5</v>
      </c>
      <c r="X126" s="21">
        <f t="shared" si="157"/>
        <v>5</v>
      </c>
      <c r="Y126" s="21">
        <f t="shared" si="157"/>
        <v>5</v>
      </c>
      <c r="Z126" s="21">
        <f t="shared" si="157"/>
        <v>6</v>
      </c>
      <c r="AA126" s="21">
        <f t="shared" si="157"/>
        <v>6</v>
      </c>
      <c r="AB126" s="21">
        <f t="shared" si="157"/>
        <v>6</v>
      </c>
      <c r="AC126" s="21">
        <f t="shared" si="157"/>
        <v>6</v>
      </c>
      <c r="AD126" s="21">
        <f t="shared" si="157"/>
        <v>6</v>
      </c>
      <c r="AE126" s="21">
        <f t="shared" si="157"/>
        <v>6</v>
      </c>
      <c r="AF126" s="21">
        <f t="shared" si="157"/>
        <v>6</v>
      </c>
      <c r="AG126" s="21">
        <f t="shared" si="157"/>
        <v>6</v>
      </c>
      <c r="AH126" s="21">
        <f t="shared" si="157"/>
        <v>6</v>
      </c>
      <c r="AI126" s="21">
        <f t="shared" si="157"/>
        <v>7</v>
      </c>
      <c r="AJ126" s="21">
        <f t="shared" si="157"/>
        <v>7</v>
      </c>
      <c r="AK126" s="21">
        <f t="shared" si="157"/>
        <v>7</v>
      </c>
      <c r="AL126" s="21">
        <f t="shared" si="157"/>
        <v>7</v>
      </c>
      <c r="AM126" s="21">
        <f t="shared" si="157"/>
        <v>7</v>
      </c>
      <c r="AN126" s="21">
        <f t="shared" si="157"/>
        <v>7</v>
      </c>
      <c r="AO126" s="21">
        <f t="shared" si="157"/>
        <v>7</v>
      </c>
      <c r="AP126" s="21">
        <f t="shared" si="157"/>
        <v>7</v>
      </c>
      <c r="AQ126" s="21">
        <f t="shared" si="157"/>
        <v>7</v>
      </c>
      <c r="AS126" s="21">
        <f t="shared" ref="AS126:BC126" si="158">AS104</f>
        <v>3</v>
      </c>
      <c r="AT126" s="21">
        <f t="shared" si="158"/>
        <v>4</v>
      </c>
      <c r="AU126" s="21">
        <f t="shared" si="158"/>
        <v>4</v>
      </c>
      <c r="AV126" s="21">
        <f t="shared" si="158"/>
        <v>4</v>
      </c>
      <c r="AW126" s="21">
        <f t="shared" si="158"/>
        <v>5</v>
      </c>
      <c r="AX126" s="21">
        <f t="shared" si="158"/>
        <v>5</v>
      </c>
      <c r="AY126" s="21">
        <f t="shared" si="158"/>
        <v>6</v>
      </c>
      <c r="AZ126" s="21">
        <f t="shared" si="158"/>
        <v>6</v>
      </c>
      <c r="BA126" s="21">
        <f t="shared" si="158"/>
        <v>6</v>
      </c>
      <c r="BB126" s="21">
        <f t="shared" si="158"/>
        <v>7</v>
      </c>
      <c r="BC126" s="21">
        <f t="shared" si="158"/>
        <v>7</v>
      </c>
      <c r="BD126" s="24">
        <f>BD104</f>
        <v>7</v>
      </c>
      <c r="BF126" s="24">
        <f>BF104</f>
        <v>4</v>
      </c>
      <c r="BG126" s="24">
        <f>BG104</f>
        <v>6</v>
      </c>
      <c r="BH126" s="24">
        <f>BH104</f>
        <v>7</v>
      </c>
    </row>
    <row r="127" spans="2:60">
      <c r="B127" s="580"/>
      <c r="C127" s="580"/>
      <c r="D127" s="201" t="s">
        <v>143</v>
      </c>
      <c r="E127" s="202"/>
      <c r="F127" s="201"/>
      <c r="G127" s="201"/>
      <c r="H127" s="201">
        <f>SUM(H123:H126)</f>
        <v>6</v>
      </c>
      <c r="I127" s="201">
        <f t="shared" ref="I127:AQ127" si="159">SUM(I123:I126)</f>
        <v>6</v>
      </c>
      <c r="J127" s="201">
        <f t="shared" si="159"/>
        <v>8</v>
      </c>
      <c r="K127" s="201">
        <f t="shared" si="159"/>
        <v>8</v>
      </c>
      <c r="L127" s="201">
        <f t="shared" si="159"/>
        <v>9</v>
      </c>
      <c r="M127" s="201">
        <f t="shared" si="159"/>
        <v>9</v>
      </c>
      <c r="N127" s="201">
        <f t="shared" si="159"/>
        <v>10</v>
      </c>
      <c r="O127" s="201">
        <f t="shared" si="159"/>
        <v>11</v>
      </c>
      <c r="P127" s="201">
        <f t="shared" si="159"/>
        <v>11</v>
      </c>
      <c r="Q127" s="201">
        <f t="shared" si="159"/>
        <v>13</v>
      </c>
      <c r="R127" s="201">
        <f t="shared" si="159"/>
        <v>13</v>
      </c>
      <c r="S127" s="201">
        <f t="shared" si="159"/>
        <v>13</v>
      </c>
      <c r="T127" s="201">
        <f t="shared" si="159"/>
        <v>16</v>
      </c>
      <c r="U127" s="201">
        <f t="shared" si="159"/>
        <v>17</v>
      </c>
      <c r="V127" s="201">
        <f t="shared" si="159"/>
        <v>17</v>
      </c>
      <c r="W127" s="201">
        <f t="shared" si="159"/>
        <v>17</v>
      </c>
      <c r="X127" s="201">
        <f t="shared" si="159"/>
        <v>17</v>
      </c>
      <c r="Y127" s="201">
        <f t="shared" si="159"/>
        <v>19</v>
      </c>
      <c r="Z127" s="201">
        <f t="shared" si="159"/>
        <v>20</v>
      </c>
      <c r="AA127" s="201">
        <f t="shared" si="159"/>
        <v>21</v>
      </c>
      <c r="AB127" s="201">
        <f t="shared" si="159"/>
        <v>22</v>
      </c>
      <c r="AC127" s="201">
        <f t="shared" si="159"/>
        <v>22</v>
      </c>
      <c r="AD127" s="201">
        <f t="shared" si="159"/>
        <v>23</v>
      </c>
      <c r="AE127" s="201">
        <f t="shared" si="159"/>
        <v>23</v>
      </c>
      <c r="AF127" s="201">
        <f t="shared" si="159"/>
        <v>24</v>
      </c>
      <c r="AG127" s="201">
        <f t="shared" si="159"/>
        <v>24</v>
      </c>
      <c r="AH127" s="201">
        <f t="shared" si="159"/>
        <v>26</v>
      </c>
      <c r="AI127" s="201">
        <f t="shared" si="159"/>
        <v>28</v>
      </c>
      <c r="AJ127" s="201">
        <f t="shared" si="159"/>
        <v>29</v>
      </c>
      <c r="AK127" s="201">
        <f t="shared" si="159"/>
        <v>29</v>
      </c>
      <c r="AL127" s="201">
        <f t="shared" si="159"/>
        <v>29</v>
      </c>
      <c r="AM127" s="201">
        <f t="shared" si="159"/>
        <v>29</v>
      </c>
      <c r="AN127" s="201">
        <f t="shared" si="159"/>
        <v>30</v>
      </c>
      <c r="AO127" s="201">
        <f t="shared" si="159"/>
        <v>31</v>
      </c>
      <c r="AP127" s="201">
        <f t="shared" si="159"/>
        <v>31</v>
      </c>
      <c r="AQ127" s="201">
        <f t="shared" si="159"/>
        <v>31</v>
      </c>
      <c r="AS127" s="201">
        <f t="shared" ref="AS127:BC127" si="160">SUM(AS123:AS126)</f>
        <v>8</v>
      </c>
      <c r="AT127" s="201">
        <f t="shared" si="160"/>
        <v>9</v>
      </c>
      <c r="AU127" s="201">
        <f t="shared" si="160"/>
        <v>11</v>
      </c>
      <c r="AV127" s="201">
        <f t="shared" si="160"/>
        <v>13</v>
      </c>
      <c r="AW127" s="201">
        <f t="shared" si="160"/>
        <v>17</v>
      </c>
      <c r="AX127" s="201">
        <f t="shared" si="160"/>
        <v>19</v>
      </c>
      <c r="AY127" s="201">
        <f t="shared" si="160"/>
        <v>22</v>
      </c>
      <c r="AZ127" s="201">
        <f t="shared" si="160"/>
        <v>23</v>
      </c>
      <c r="BA127" s="201">
        <f>SUM(BA123:BA126)</f>
        <v>26</v>
      </c>
      <c r="BB127" s="201">
        <f t="shared" si="160"/>
        <v>29</v>
      </c>
      <c r="BC127" s="201">
        <f t="shared" si="160"/>
        <v>30</v>
      </c>
      <c r="BD127" s="209">
        <f>SUM(BD123:BD126)</f>
        <v>31</v>
      </c>
      <c r="BF127" s="210">
        <f>SUM(BF123:BF126)</f>
        <v>13</v>
      </c>
      <c r="BG127" s="210">
        <f>SUM(BG123:BG126)</f>
        <v>23</v>
      </c>
      <c r="BH127" s="210">
        <f>SUM(BH123:BH126)</f>
        <v>31</v>
      </c>
    </row>
  </sheetData>
  <mergeCells count="6">
    <mergeCell ref="B123:C127"/>
    <mergeCell ref="B27:C32"/>
    <mergeCell ref="B52:C57"/>
    <mergeCell ref="B79:C84"/>
    <mergeCell ref="B104:C109"/>
    <mergeCell ref="B113:C118"/>
  </mergeCells>
  <pageMargins left="0.1" right="0.1" top="0.56999999999999995" bottom="0.51" header="0.34" footer="0.27"/>
  <pageSetup scale="55" orientation="landscape" horizontalDpi="4294967292" verticalDpi="4294967292" r:id="rId1"/>
  <headerFooter>
    <oddFooter>&amp;CCONFIDENTIAL</oddFooter>
  </headerFooter>
  <rowBreaks count="1" manualBreakCount="1">
    <brk id="86" min="1" max="30" man="1"/>
  </rowBreaks>
  <colBreaks count="1" manualBreakCount="1">
    <brk id="1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B44"/>
  <sheetViews>
    <sheetView workbookViewId="0"/>
  </sheetViews>
  <sheetFormatPr defaultColWidth="9.140625" defaultRowHeight="12.75"/>
  <cols>
    <col min="1" max="1" width="1.5703125" style="563" customWidth="1"/>
    <col min="2" max="2" width="108.5703125" style="563" customWidth="1"/>
    <col min="3" max="16384" width="9.140625" style="563"/>
  </cols>
  <sheetData>
    <row r="14" spans="2:2" ht="33.75" customHeight="1" thickBot="1">
      <c r="B14" s="562" t="s">
        <v>239</v>
      </c>
    </row>
    <row r="17" spans="2:2">
      <c r="B17" s="564" t="s">
        <v>211</v>
      </c>
    </row>
    <row r="18" spans="2:2">
      <c r="B18" s="565" t="s">
        <v>212</v>
      </c>
    </row>
    <row r="19" spans="2:2">
      <c r="B19" s="545" t="s">
        <v>213</v>
      </c>
    </row>
    <row r="21" spans="2:2">
      <c r="B21" s="563" t="s">
        <v>216</v>
      </c>
    </row>
    <row r="22" spans="2:2">
      <c r="B22" s="563" t="s">
        <v>214</v>
      </c>
    </row>
    <row r="24" spans="2:2">
      <c r="B24" s="566" t="s">
        <v>215</v>
      </c>
    </row>
    <row r="29" spans="2:2">
      <c r="B29" s="567" t="s">
        <v>240</v>
      </c>
    </row>
    <row r="30" spans="2:2">
      <c r="B30" s="570" t="s">
        <v>241</v>
      </c>
    </row>
    <row r="31" spans="2:2">
      <c r="B31" s="570" t="s">
        <v>242</v>
      </c>
    </row>
    <row r="32" spans="2:2">
      <c r="B32" s="570" t="s">
        <v>243</v>
      </c>
    </row>
    <row r="33" spans="2:2">
      <c r="B33" s="570" t="s">
        <v>244</v>
      </c>
    </row>
    <row r="34" spans="2:2">
      <c r="B34" s="570" t="s">
        <v>245</v>
      </c>
    </row>
    <row r="35" spans="2:2">
      <c r="B35" s="570" t="s">
        <v>246</v>
      </c>
    </row>
    <row r="36" spans="2:2">
      <c r="B36" s="570" t="s">
        <v>247</v>
      </c>
    </row>
    <row r="37" spans="2:2">
      <c r="B37" s="570" t="s">
        <v>248</v>
      </c>
    </row>
    <row r="40" spans="2:2">
      <c r="B40" s="567" t="s">
        <v>251</v>
      </c>
    </row>
    <row r="41" spans="2:2">
      <c r="B41" s="571" t="s">
        <v>249</v>
      </c>
    </row>
    <row r="42" spans="2:2">
      <c r="B42" s="571" t="s">
        <v>250</v>
      </c>
    </row>
    <row r="43" spans="2:2">
      <c r="B43" s="571" t="s">
        <v>252</v>
      </c>
    </row>
    <row r="44" spans="2:2">
      <c r="B44" s="570"/>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autoPageBreaks="0"/>
  </sheetPr>
  <dimension ref="A1:BK182"/>
  <sheetViews>
    <sheetView showGridLines="0" zoomScale="90" zoomScaleNormal="90" workbookViewId="0">
      <pane xSplit="7" ySplit="4" topLeftCell="H5" activePane="bottomRight" state="frozen"/>
      <selection pane="topRight" activeCell="H1" sqref="H1"/>
      <selection pane="bottomLeft" activeCell="A7" sqref="A7"/>
      <selection pane="bottomRight" activeCell="H5" sqref="H5"/>
    </sheetView>
  </sheetViews>
  <sheetFormatPr defaultColWidth="12.5703125" defaultRowHeight="12.75"/>
  <cols>
    <col min="1" max="1" width="1.7109375" style="1" customWidth="1"/>
    <col min="2" max="2" width="20.28515625" style="1" customWidth="1"/>
    <col min="3" max="3" width="13.7109375" style="1" customWidth="1"/>
    <col min="4" max="4" width="10.5703125" style="1" customWidth="1"/>
    <col min="5" max="5" width="0.85546875" style="1" customWidth="1"/>
    <col min="6" max="6" width="0.85546875" style="4" customWidth="1"/>
    <col min="7" max="7" width="12.140625" style="1" customWidth="1"/>
    <col min="8" max="8" width="13" style="3" customWidth="1"/>
    <col min="9" max="10" width="13" style="1" customWidth="1"/>
    <col min="11" max="11" width="13" style="2" customWidth="1"/>
    <col min="12" max="43" width="13" style="1" customWidth="1"/>
    <col min="44" max="44" width="1" style="1" customWidth="1"/>
    <col min="45" max="52" width="13" style="1" customWidth="1"/>
    <col min="53" max="53" width="15.140625" style="1" bestFit="1" customWidth="1"/>
    <col min="54" max="55" width="13.85546875" style="1" bestFit="1" customWidth="1"/>
    <col min="56" max="56" width="14.42578125" style="1" bestFit="1" customWidth="1"/>
    <col min="57" max="57" width="1.85546875" style="1" customWidth="1"/>
    <col min="58" max="59" width="15.140625" style="1" bestFit="1" customWidth="1"/>
    <col min="60" max="60" width="14.42578125" style="1" bestFit="1" customWidth="1"/>
    <col min="61" max="16384" width="12.5703125" style="1"/>
  </cols>
  <sheetData>
    <row r="1" spans="1:63" ht="19.5" thickBot="1">
      <c r="B1" s="126" t="s">
        <v>51</v>
      </c>
      <c r="C1" s="122"/>
      <c r="D1" s="122"/>
      <c r="E1" s="122"/>
      <c r="F1" s="125"/>
      <c r="G1" s="122"/>
      <c r="H1" s="124"/>
      <c r="I1" s="122"/>
      <c r="J1" s="122"/>
      <c r="K1" s="123"/>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K1" s="531"/>
    </row>
    <row r="2" spans="1:63" ht="20.25" customHeight="1">
      <c r="B2" s="575"/>
      <c r="C2" s="575"/>
      <c r="D2" s="575"/>
      <c r="H2" s="121" t="s">
        <v>50</v>
      </c>
      <c r="I2" s="119"/>
      <c r="J2" s="119"/>
      <c r="K2" s="120"/>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S2" s="576" t="s">
        <v>49</v>
      </c>
      <c r="AT2" s="576"/>
      <c r="AU2" s="576"/>
      <c r="AV2" s="576"/>
      <c r="AW2" s="576"/>
      <c r="AX2" s="576"/>
      <c r="AY2" s="576"/>
      <c r="AZ2" s="576"/>
      <c r="BA2" s="576"/>
      <c r="BB2" s="576"/>
      <c r="BC2" s="576"/>
      <c r="BD2" s="576"/>
      <c r="BF2" s="576" t="s">
        <v>48</v>
      </c>
      <c r="BG2" s="576"/>
      <c r="BH2" s="576"/>
      <c r="BK2" s="532"/>
    </row>
    <row r="3" spans="1:63" s="82" customFormat="1" ht="13.5" thickBot="1">
      <c r="AS3" s="116">
        <f>H4</f>
        <v>43831</v>
      </c>
      <c r="AT3" s="116">
        <f t="shared" ref="AT3:BD3" si="0">EOMONTH(AS3,3)</f>
        <v>43951</v>
      </c>
      <c r="AU3" s="116">
        <f t="shared" si="0"/>
        <v>44043</v>
      </c>
      <c r="AV3" s="116">
        <f t="shared" si="0"/>
        <v>44135</v>
      </c>
      <c r="AW3" s="116">
        <f t="shared" si="0"/>
        <v>44227</v>
      </c>
      <c r="AX3" s="116">
        <f t="shared" si="0"/>
        <v>44316</v>
      </c>
      <c r="AY3" s="116">
        <f t="shared" si="0"/>
        <v>44408</v>
      </c>
      <c r="AZ3" s="116">
        <f t="shared" si="0"/>
        <v>44500</v>
      </c>
      <c r="BA3" s="116">
        <f t="shared" si="0"/>
        <v>44592</v>
      </c>
      <c r="BB3" s="116">
        <f t="shared" si="0"/>
        <v>44681</v>
      </c>
      <c r="BC3" s="116">
        <f t="shared" si="0"/>
        <v>44773</v>
      </c>
      <c r="BD3" s="116">
        <f t="shared" si="0"/>
        <v>44865</v>
      </c>
      <c r="BE3" s="1"/>
      <c r="BF3" s="116">
        <f t="shared" ref="BF3:BH3" si="1">EOMONTH(BE3,3)</f>
        <v>121</v>
      </c>
      <c r="BG3" s="116">
        <f t="shared" si="1"/>
        <v>213</v>
      </c>
      <c r="BH3" s="116">
        <f t="shared" si="1"/>
        <v>305</v>
      </c>
      <c r="BK3" s="532"/>
    </row>
    <row r="4" spans="1:63" s="82" customFormat="1" ht="13.5" thickBot="1">
      <c r="A4" s="32" t="s">
        <v>0</v>
      </c>
      <c r="B4" s="115"/>
      <c r="C4" s="115"/>
      <c r="D4" s="115"/>
      <c r="E4" s="115"/>
      <c r="F4" s="115"/>
      <c r="G4" s="115"/>
      <c r="H4" s="530">
        <v>43831</v>
      </c>
      <c r="I4" s="114">
        <f t="shared" ref="I4:AQ4" si="2">EOMONTH(H4,1)</f>
        <v>43890</v>
      </c>
      <c r="J4" s="114">
        <f t="shared" si="2"/>
        <v>43921</v>
      </c>
      <c r="K4" s="114">
        <f t="shared" si="2"/>
        <v>43951</v>
      </c>
      <c r="L4" s="114">
        <f t="shared" si="2"/>
        <v>43982</v>
      </c>
      <c r="M4" s="114">
        <f t="shared" si="2"/>
        <v>44012</v>
      </c>
      <c r="N4" s="114">
        <f t="shared" si="2"/>
        <v>44043</v>
      </c>
      <c r="O4" s="114">
        <f t="shared" si="2"/>
        <v>44074</v>
      </c>
      <c r="P4" s="114">
        <f t="shared" si="2"/>
        <v>44104</v>
      </c>
      <c r="Q4" s="114">
        <f t="shared" si="2"/>
        <v>44135</v>
      </c>
      <c r="R4" s="114">
        <f t="shared" si="2"/>
        <v>44165</v>
      </c>
      <c r="S4" s="114">
        <f t="shared" si="2"/>
        <v>44196</v>
      </c>
      <c r="T4" s="114">
        <f t="shared" si="2"/>
        <v>44227</v>
      </c>
      <c r="U4" s="114">
        <f t="shared" si="2"/>
        <v>44255</v>
      </c>
      <c r="V4" s="114">
        <f t="shared" si="2"/>
        <v>44286</v>
      </c>
      <c r="W4" s="114">
        <f t="shared" si="2"/>
        <v>44316</v>
      </c>
      <c r="X4" s="114">
        <f t="shared" si="2"/>
        <v>44347</v>
      </c>
      <c r="Y4" s="114">
        <f t="shared" si="2"/>
        <v>44377</v>
      </c>
      <c r="Z4" s="114">
        <f t="shared" si="2"/>
        <v>44408</v>
      </c>
      <c r="AA4" s="114">
        <f t="shared" si="2"/>
        <v>44439</v>
      </c>
      <c r="AB4" s="114">
        <f t="shared" si="2"/>
        <v>44469</v>
      </c>
      <c r="AC4" s="114">
        <f t="shared" si="2"/>
        <v>44500</v>
      </c>
      <c r="AD4" s="114">
        <f t="shared" si="2"/>
        <v>44530</v>
      </c>
      <c r="AE4" s="114">
        <f t="shared" si="2"/>
        <v>44561</v>
      </c>
      <c r="AF4" s="114">
        <f t="shared" si="2"/>
        <v>44592</v>
      </c>
      <c r="AG4" s="114">
        <f t="shared" si="2"/>
        <v>44620</v>
      </c>
      <c r="AH4" s="114">
        <f t="shared" si="2"/>
        <v>44651</v>
      </c>
      <c r="AI4" s="114">
        <f t="shared" si="2"/>
        <v>44681</v>
      </c>
      <c r="AJ4" s="114">
        <f t="shared" si="2"/>
        <v>44712</v>
      </c>
      <c r="AK4" s="114">
        <f t="shared" si="2"/>
        <v>44742</v>
      </c>
      <c r="AL4" s="114">
        <f t="shared" si="2"/>
        <v>44773</v>
      </c>
      <c r="AM4" s="114">
        <f t="shared" si="2"/>
        <v>44804</v>
      </c>
      <c r="AN4" s="114">
        <f t="shared" si="2"/>
        <v>44834</v>
      </c>
      <c r="AO4" s="114">
        <f t="shared" si="2"/>
        <v>44865</v>
      </c>
      <c r="AP4" s="114">
        <f t="shared" si="2"/>
        <v>44895</v>
      </c>
      <c r="AQ4" s="114">
        <f t="shared" si="2"/>
        <v>44926</v>
      </c>
      <c r="AR4" s="1"/>
      <c r="AS4" s="113" t="str">
        <f t="shared" ref="AS4:BD4" si="3">"Q"&amp;CHOOSE(MONTH(AS3),1,1,1,2,2,2,3,3,3,4,4,4)&amp;TEXT(AS3,"yy")</f>
        <v>Q120</v>
      </c>
      <c r="AT4" s="113" t="str">
        <f t="shared" si="3"/>
        <v>Q220</v>
      </c>
      <c r="AU4" s="113" t="str">
        <f t="shared" si="3"/>
        <v>Q320</v>
      </c>
      <c r="AV4" s="113" t="str">
        <f t="shared" si="3"/>
        <v>Q420</v>
      </c>
      <c r="AW4" s="113" t="str">
        <f t="shared" si="3"/>
        <v>Q121</v>
      </c>
      <c r="AX4" s="113" t="str">
        <f t="shared" si="3"/>
        <v>Q221</v>
      </c>
      <c r="AY4" s="113" t="str">
        <f t="shared" si="3"/>
        <v>Q321</v>
      </c>
      <c r="AZ4" s="113" t="str">
        <f t="shared" si="3"/>
        <v>Q421</v>
      </c>
      <c r="BA4" s="113" t="str">
        <f t="shared" si="3"/>
        <v>Q122</v>
      </c>
      <c r="BB4" s="113" t="str">
        <f t="shared" si="3"/>
        <v>Q222</v>
      </c>
      <c r="BC4" s="113" t="str">
        <f t="shared" si="3"/>
        <v>Q322</v>
      </c>
      <c r="BD4" s="113" t="str">
        <f t="shared" si="3"/>
        <v>Q422</v>
      </c>
      <c r="BE4" s="1"/>
      <c r="BF4" s="112">
        <f>YEAR(H4)</f>
        <v>2020</v>
      </c>
      <c r="BG4" s="112">
        <f>YEAR(T4)</f>
        <v>2021</v>
      </c>
      <c r="BH4" s="112">
        <f>YEAR(AF4)</f>
        <v>2022</v>
      </c>
      <c r="BK4" s="532"/>
    </row>
    <row r="5" spans="1:63">
      <c r="A5" s="32"/>
      <c r="B5" s="82"/>
      <c r="C5" s="82"/>
      <c r="D5" s="82"/>
      <c r="E5" s="86"/>
      <c r="F5" s="86"/>
      <c r="G5" s="86"/>
      <c r="H5" s="87"/>
      <c r="I5" s="86"/>
      <c r="J5" s="86"/>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S5" s="84"/>
      <c r="AT5" s="84"/>
      <c r="AU5" s="84"/>
      <c r="AV5" s="84"/>
      <c r="AW5" s="84"/>
      <c r="AX5" s="84"/>
      <c r="AY5" s="84"/>
      <c r="AZ5" s="84"/>
      <c r="BA5" s="84"/>
      <c r="BB5" s="84"/>
      <c r="BC5" s="84"/>
      <c r="BD5" s="84"/>
      <c r="BF5" s="83"/>
      <c r="BG5" s="83"/>
      <c r="BH5" s="83"/>
    </row>
    <row r="6" spans="1:63" ht="13.5" thickBot="1">
      <c r="B6" s="31" t="s">
        <v>47</v>
      </c>
      <c r="C6" s="30"/>
      <c r="D6" s="29"/>
      <c r="AS6" s="23"/>
      <c r="AT6" s="23"/>
      <c r="AU6" s="23"/>
      <c r="AV6" s="23"/>
      <c r="AW6" s="23"/>
      <c r="AX6" s="23"/>
      <c r="AY6" s="23"/>
      <c r="AZ6" s="23"/>
      <c r="BA6" s="23"/>
      <c r="BB6" s="23"/>
      <c r="BC6" s="23"/>
      <c r="BD6" s="23"/>
      <c r="BF6" s="21"/>
      <c r="BG6" s="21"/>
      <c r="BH6" s="21"/>
    </row>
    <row r="7" spans="1:63" s="4" customFormat="1">
      <c r="A7" s="1"/>
      <c r="B7" s="1"/>
      <c r="C7" s="1"/>
      <c r="D7" s="1"/>
      <c r="E7" s="1"/>
      <c r="G7" s="1"/>
      <c r="H7" s="3"/>
      <c r="I7" s="1"/>
      <c r="J7" s="1"/>
      <c r="K7" s="2"/>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23"/>
      <c r="AT7" s="23"/>
      <c r="AU7" s="23"/>
      <c r="AV7" s="23"/>
      <c r="AW7" s="23"/>
      <c r="AX7" s="23"/>
      <c r="AY7" s="23"/>
      <c r="AZ7" s="23"/>
      <c r="BA7" s="23"/>
      <c r="BB7" s="23"/>
      <c r="BC7" s="23"/>
      <c r="BD7" s="23"/>
      <c r="BE7" s="1"/>
      <c r="BF7" s="21"/>
      <c r="BG7" s="21"/>
      <c r="BH7" s="21"/>
    </row>
    <row r="8" spans="1:63">
      <c r="A8" s="4"/>
      <c r="B8" s="111" t="s">
        <v>46</v>
      </c>
      <c r="C8" s="110"/>
      <c r="D8" s="110"/>
      <c r="E8" s="110"/>
      <c r="F8" s="110"/>
      <c r="G8" s="110"/>
      <c r="H8" s="104">
        <f>'Consumer Revenue'!D44</f>
        <v>0</v>
      </c>
      <c r="I8" s="104">
        <f>'Consumer Revenue'!E44</f>
        <v>825</v>
      </c>
      <c r="J8" s="104">
        <f>'Consumer Revenue'!F44</f>
        <v>2245.1608382936511</v>
      </c>
      <c r="K8" s="104">
        <f>'Consumer Revenue'!G44</f>
        <v>4325.2272939866898</v>
      </c>
      <c r="L8" s="104">
        <f>'Consumer Revenue'!H44</f>
        <v>6706.5221905722374</v>
      </c>
      <c r="M8" s="104">
        <f>'Consumer Revenue'!I44</f>
        <v>9754.1204955646572</v>
      </c>
      <c r="N8" s="104">
        <f>'Consumer Revenue'!J44</f>
        <v>13516.230188773377</v>
      </c>
      <c r="O8" s="104">
        <f>'Consumer Revenue'!K44</f>
        <v>17619.239116608536</v>
      </c>
      <c r="P8" s="104">
        <f>'Consumer Revenue'!L44</f>
        <v>22827.264089840784</v>
      </c>
      <c r="Q8" s="104">
        <f>'Consumer Revenue'!M44</f>
        <v>28937.746281048174</v>
      </c>
      <c r="R8" s="104">
        <f>'Consumer Revenue'!N44</f>
        <v>35554.703070034288</v>
      </c>
      <c r="S8" s="104">
        <f>'Consumer Revenue'!O44</f>
        <v>42805.408360753856</v>
      </c>
      <c r="T8" s="104">
        <f>'Consumer Revenue'!P44</f>
        <v>50619.404995452343</v>
      </c>
      <c r="U8" s="104">
        <f>'Consumer Revenue'!Q44</f>
        <v>58947.390756467052</v>
      </c>
      <c r="V8" s="104">
        <f>'Consumer Revenue'!R44</f>
        <v>67555.784803852381</v>
      </c>
      <c r="W8" s="104">
        <f>'Consumer Revenue'!S44</f>
        <v>76779.082019428868</v>
      </c>
      <c r="X8" s="104">
        <f>'Consumer Revenue'!T44</f>
        <v>86308.360523038369</v>
      </c>
      <c r="Y8" s="104">
        <f>'Consumer Revenue'!U44</f>
        <v>96250.484215830118</v>
      </c>
      <c r="Z8" s="104">
        <f>'Consumer Revenue'!V44</f>
        <v>106836.45363400079</v>
      </c>
      <c r="AA8" s="104">
        <f>'Consumer Revenue'!W44</f>
        <v>117608.97753366905</v>
      </c>
      <c r="AB8" s="104">
        <f>'Consumer Revenue'!X44</f>
        <v>129312.72609002674</v>
      </c>
      <c r="AC8" s="104">
        <f>'Consumer Revenue'!Y44</f>
        <v>142058.36326834332</v>
      </c>
      <c r="AD8" s="104">
        <f>'Consumer Revenue'!Z44</f>
        <v>155937.63678795323</v>
      </c>
      <c r="AE8" s="104">
        <f>'Consumer Revenue'!AA44</f>
        <v>171025.13402432521</v>
      </c>
      <c r="AF8" s="104">
        <f>'Consumer Revenue'!AB44</f>
        <v>187379.90209501924</v>
      </c>
      <c r="AG8" s="104">
        <f>'Consumer Revenue'!AC44</f>
        <v>205046.94203245157</v>
      </c>
      <c r="AH8" s="104">
        <f>'Consumer Revenue'!AD44</f>
        <v>224058.58623159243</v>
      </c>
      <c r="AI8" s="104">
        <f>'Consumer Revenue'!AE44</f>
        <v>244435.7676977932</v>
      </c>
      <c r="AJ8" s="104">
        <f>'Consumer Revenue'!AF44</f>
        <v>266189.18900509307</v>
      </c>
      <c r="AK8" s="104">
        <f>'Consumer Revenue'!AG44</f>
        <v>289320.39830508409</v>
      </c>
      <c r="AL8" s="104">
        <f>'Consumer Revenue'!AH44</f>
        <v>313822.77919745265</v>
      </c>
      <c r="AM8" s="104">
        <f>'Consumer Revenue'!AI44</f>
        <v>339682.46078267042</v>
      </c>
      <c r="AN8" s="104">
        <f>'Consumer Revenue'!AJ44</f>
        <v>366879.15376216156</v>
      </c>
      <c r="AO8" s="104">
        <f>'Consumer Revenue'!AK44</f>
        <v>395386.91802905733</v>
      </c>
      <c r="AP8" s="104">
        <f>'Consumer Revenue'!AL44</f>
        <v>425174.86680095183</v>
      </c>
      <c r="AQ8" s="104">
        <f>'Consumer Revenue'!AM44</f>
        <v>456207.81198267202</v>
      </c>
      <c r="AR8" s="17"/>
      <c r="AS8" s="106">
        <f>SUM(H8:J8)</f>
        <v>3070.1608382936511</v>
      </c>
      <c r="AT8" s="106">
        <f>SUM(K8:M8)</f>
        <v>20785.869980123585</v>
      </c>
      <c r="AU8" s="106">
        <f>SUM(N8:P8)</f>
        <v>53962.733395222698</v>
      </c>
      <c r="AV8" s="106">
        <f>SUM(Q8:S8)</f>
        <v>107297.85771183632</v>
      </c>
      <c r="AW8" s="106">
        <f>SUM(T8:V8)</f>
        <v>177122.58055577177</v>
      </c>
      <c r="AX8" s="106">
        <f>SUM(W8:Y8)</f>
        <v>259337.92675829737</v>
      </c>
      <c r="AY8" s="106">
        <f>SUM(Z8:AB8)</f>
        <v>353758.15725769656</v>
      </c>
      <c r="AZ8" s="106">
        <f>SUM(AC8:AE8)</f>
        <v>469021.13408062176</v>
      </c>
      <c r="BA8" s="106">
        <f>SUM(AF8:AH8)</f>
        <v>616485.4303590632</v>
      </c>
      <c r="BB8" s="106">
        <f>SUM(AI8:AK8)</f>
        <v>799945.35500797036</v>
      </c>
      <c r="BC8" s="106">
        <f>SUM(AL8:AN8)</f>
        <v>1020384.3937422845</v>
      </c>
      <c r="BD8" s="106">
        <f>SUM(AO8:AQ8)</f>
        <v>1276769.5968126811</v>
      </c>
      <c r="BE8" s="17"/>
      <c r="BF8" s="109">
        <f>SUM(AS8:AV8)</f>
        <v>185116.62192547624</v>
      </c>
      <c r="BG8" s="109">
        <f>SUM(AW8:AZ8)</f>
        <v>1259239.7986523875</v>
      </c>
      <c r="BH8" s="109">
        <f>SUM(BA8:BD8)</f>
        <v>3713584.7759219995</v>
      </c>
    </row>
    <row r="9" spans="1:63" s="4" customFormat="1">
      <c r="B9" s="108" t="s">
        <v>45</v>
      </c>
      <c r="C9" s="41"/>
      <c r="D9" s="41"/>
      <c r="E9" s="41"/>
      <c r="F9" s="41"/>
      <c r="G9" s="41"/>
      <c r="H9" s="107">
        <f>'Consumer Revenue'!D47</f>
        <v>1000</v>
      </c>
      <c r="I9" s="107">
        <f>'Consumer Revenue'!E47</f>
        <v>1100</v>
      </c>
      <c r="J9" s="107">
        <f>'Consumer Revenue'!F47</f>
        <v>1210</v>
      </c>
      <c r="K9" s="107">
        <f>'Consumer Revenue'!G47</f>
        <v>1331</v>
      </c>
      <c r="L9" s="107">
        <f>'Consumer Revenue'!H47</f>
        <v>1464.1000000000001</v>
      </c>
      <c r="M9" s="107">
        <f>'Consumer Revenue'!I47</f>
        <v>1610.5100000000002</v>
      </c>
      <c r="N9" s="107">
        <f>'Consumer Revenue'!J47</f>
        <v>1771.5610000000004</v>
      </c>
      <c r="O9" s="107">
        <f>'Consumer Revenue'!K47</f>
        <v>1948.7171000000005</v>
      </c>
      <c r="P9" s="107">
        <f>'Consumer Revenue'!L47</f>
        <v>2143.5888100000006</v>
      </c>
      <c r="Q9" s="107">
        <f>'Consumer Revenue'!M47</f>
        <v>2357.9476910000008</v>
      </c>
      <c r="R9" s="107">
        <f>'Consumer Revenue'!N47</f>
        <v>2593.7424601000012</v>
      </c>
      <c r="S9" s="107">
        <f>'Consumer Revenue'!O47</f>
        <v>2853.1167061100014</v>
      </c>
      <c r="T9" s="107">
        <f>'Consumer Revenue'!P47</f>
        <v>3138.4283767210018</v>
      </c>
      <c r="U9" s="107">
        <f>'Consumer Revenue'!Q47</f>
        <v>3452.2712143931021</v>
      </c>
      <c r="V9" s="107">
        <f>'Consumer Revenue'!R47</f>
        <v>3797.4983358324125</v>
      </c>
      <c r="W9" s="107">
        <f>'Consumer Revenue'!S47</f>
        <v>4177.248169415654</v>
      </c>
      <c r="X9" s="107">
        <f>'Consumer Revenue'!T47</f>
        <v>4594.9729863572202</v>
      </c>
      <c r="Y9" s="107">
        <f>'Consumer Revenue'!U47</f>
        <v>5054.4702849929427</v>
      </c>
      <c r="Z9" s="107">
        <f>'Consumer Revenue'!V47</f>
        <v>5559.9173134922376</v>
      </c>
      <c r="AA9" s="107">
        <f>'Consumer Revenue'!W47</f>
        <v>6115.9090448414618</v>
      </c>
      <c r="AB9" s="107">
        <f>'Consumer Revenue'!X47</f>
        <v>6727.4999493256082</v>
      </c>
      <c r="AC9" s="107">
        <f>'Consumer Revenue'!Y47</f>
        <v>7400.2499442581693</v>
      </c>
      <c r="AD9" s="107">
        <f>'Consumer Revenue'!Z47</f>
        <v>8140.2749386839869</v>
      </c>
      <c r="AE9" s="107">
        <f>'Consumer Revenue'!AA47</f>
        <v>8954.3024325523857</v>
      </c>
      <c r="AF9" s="107">
        <f>'Consumer Revenue'!AB47</f>
        <v>9849.7326758076251</v>
      </c>
      <c r="AG9" s="107">
        <f>'Consumer Revenue'!AC47</f>
        <v>10834.705943388388</v>
      </c>
      <c r="AH9" s="107">
        <f>'Consumer Revenue'!AD47</f>
        <v>11918.176537727228</v>
      </c>
      <c r="AI9" s="107">
        <f>'Consumer Revenue'!AE47</f>
        <v>13109.994191499951</v>
      </c>
      <c r="AJ9" s="107">
        <f>'Consumer Revenue'!AF47</f>
        <v>14420.993610649946</v>
      </c>
      <c r="AK9" s="107">
        <f>'Consumer Revenue'!AG47</f>
        <v>15863.092971714943</v>
      </c>
      <c r="AL9" s="107">
        <f>'Consumer Revenue'!AH47</f>
        <v>17449.402268886439</v>
      </c>
      <c r="AM9" s="107">
        <f>'Consumer Revenue'!AI47</f>
        <v>19194.342495775083</v>
      </c>
      <c r="AN9" s="107">
        <f>'Consumer Revenue'!AJ47</f>
        <v>21113.776745352592</v>
      </c>
      <c r="AO9" s="107">
        <f>'Consumer Revenue'!AK47</f>
        <v>23225.154419887855</v>
      </c>
      <c r="AP9" s="107">
        <f>'Consumer Revenue'!AL47</f>
        <v>25547.669861876642</v>
      </c>
      <c r="AQ9" s="107">
        <f>'Consumer Revenue'!AM47</f>
        <v>28102.43684806431</v>
      </c>
      <c r="AR9" s="104"/>
      <c r="AS9" s="106">
        <f>SUM(H9:J9)</f>
        <v>3310</v>
      </c>
      <c r="AT9" s="106">
        <f>SUM(K9:M9)</f>
        <v>4405.6100000000006</v>
      </c>
      <c r="AU9" s="106">
        <f>SUM(N9:P9)</f>
        <v>5863.8669100000016</v>
      </c>
      <c r="AV9" s="106">
        <f>SUM(Q9:S9)</f>
        <v>7804.8068572100028</v>
      </c>
      <c r="AW9" s="106">
        <f>SUM(T9:V9)</f>
        <v>10388.197926946516</v>
      </c>
      <c r="AX9" s="106">
        <f>SUM(W9:Y9)</f>
        <v>13826.691440765815</v>
      </c>
      <c r="AY9" s="106">
        <f>SUM(Z9:AB9)</f>
        <v>18403.326307659307</v>
      </c>
      <c r="AZ9" s="106">
        <f>SUM(AC9:AE9)</f>
        <v>24494.827315494542</v>
      </c>
      <c r="BA9" s="106">
        <f>SUM(AF9:AH9)</f>
        <v>32602.615156923242</v>
      </c>
      <c r="BB9" s="106">
        <f>SUM(AI9:AK9)</f>
        <v>43394.080773864836</v>
      </c>
      <c r="BC9" s="106">
        <f>SUM(AL9:AN9)</f>
        <v>57757.521510014107</v>
      </c>
      <c r="BD9" s="106">
        <f>SUM(AO9:AQ9)</f>
        <v>76875.26112982881</v>
      </c>
      <c r="BE9" s="104"/>
      <c r="BF9" s="106">
        <f>SUM(AS9:AV9)</f>
        <v>21384.283767210003</v>
      </c>
      <c r="BG9" s="106">
        <f>SUM(AW9:AZ9)</f>
        <v>67113.042990866175</v>
      </c>
      <c r="BH9" s="106">
        <f>SUM(BA9:BD9)</f>
        <v>210629.47857063101</v>
      </c>
      <c r="BI9" s="105"/>
      <c r="BJ9" s="105"/>
      <c r="BK9" s="105"/>
    </row>
    <row r="10" spans="1:63">
      <c r="B10" s="101" t="s">
        <v>44</v>
      </c>
      <c r="C10" s="32"/>
      <c r="D10" s="32"/>
      <c r="E10" s="32"/>
      <c r="F10" s="101"/>
      <c r="G10" s="32"/>
      <c r="H10" s="104">
        <f t="shared" ref="H10:AQ10" si="4">H8-H9</f>
        <v>-1000</v>
      </c>
      <c r="I10" s="103">
        <f t="shared" si="4"/>
        <v>-275</v>
      </c>
      <c r="J10" s="103">
        <f t="shared" si="4"/>
        <v>1035.1608382936511</v>
      </c>
      <c r="K10" s="103">
        <f t="shared" si="4"/>
        <v>2994.2272939866898</v>
      </c>
      <c r="L10" s="103">
        <f t="shared" si="4"/>
        <v>5242.422190572237</v>
      </c>
      <c r="M10" s="103">
        <f t="shared" si="4"/>
        <v>8143.610495564657</v>
      </c>
      <c r="N10" s="103">
        <f t="shared" si="4"/>
        <v>11744.669188773378</v>
      </c>
      <c r="O10" s="103">
        <f t="shared" si="4"/>
        <v>15670.522016608536</v>
      </c>
      <c r="P10" s="103">
        <f t="shared" si="4"/>
        <v>20683.675279840783</v>
      </c>
      <c r="Q10" s="103">
        <f t="shared" si="4"/>
        <v>26579.798590048173</v>
      </c>
      <c r="R10" s="103">
        <f t="shared" si="4"/>
        <v>32960.960609934285</v>
      </c>
      <c r="S10" s="103">
        <f t="shared" si="4"/>
        <v>39952.291654643857</v>
      </c>
      <c r="T10" s="103">
        <f t="shared" si="4"/>
        <v>47480.976618731343</v>
      </c>
      <c r="U10" s="103">
        <f t="shared" si="4"/>
        <v>55495.119542073953</v>
      </c>
      <c r="V10" s="103">
        <f t="shared" si="4"/>
        <v>63758.286468019971</v>
      </c>
      <c r="W10" s="103">
        <f t="shared" si="4"/>
        <v>72601.833850013209</v>
      </c>
      <c r="X10" s="103">
        <f t="shared" si="4"/>
        <v>81713.387536681155</v>
      </c>
      <c r="Y10" s="103">
        <f t="shared" si="4"/>
        <v>91196.013930837173</v>
      </c>
      <c r="Z10" s="103">
        <f t="shared" si="4"/>
        <v>101276.53632050856</v>
      </c>
      <c r="AA10" s="103">
        <f t="shared" si="4"/>
        <v>111493.06848882759</v>
      </c>
      <c r="AB10" s="103">
        <f t="shared" si="4"/>
        <v>122585.22614070114</v>
      </c>
      <c r="AC10" s="103">
        <f t="shared" si="4"/>
        <v>134658.11332408516</v>
      </c>
      <c r="AD10" s="103">
        <f t="shared" si="4"/>
        <v>147797.36184926925</v>
      </c>
      <c r="AE10" s="103">
        <f t="shared" si="4"/>
        <v>162070.83159177282</v>
      </c>
      <c r="AF10" s="103">
        <f t="shared" si="4"/>
        <v>177530.1694192116</v>
      </c>
      <c r="AG10" s="103">
        <f t="shared" si="4"/>
        <v>194212.23608906317</v>
      </c>
      <c r="AH10" s="103">
        <f t="shared" si="4"/>
        <v>212140.40969386519</v>
      </c>
      <c r="AI10" s="103">
        <f t="shared" si="4"/>
        <v>231325.77350629325</v>
      </c>
      <c r="AJ10" s="103">
        <f t="shared" si="4"/>
        <v>251768.19539444312</v>
      </c>
      <c r="AK10" s="103">
        <f t="shared" si="4"/>
        <v>273457.30533336912</v>
      </c>
      <c r="AL10" s="103">
        <f t="shared" si="4"/>
        <v>296373.3769285662</v>
      </c>
      <c r="AM10" s="103">
        <f t="shared" si="4"/>
        <v>320488.11828689533</v>
      </c>
      <c r="AN10" s="103">
        <f t="shared" si="4"/>
        <v>345765.37701680895</v>
      </c>
      <c r="AO10" s="103">
        <f t="shared" si="4"/>
        <v>372161.76360916946</v>
      </c>
      <c r="AP10" s="103">
        <f t="shared" si="4"/>
        <v>399627.19693907519</v>
      </c>
      <c r="AQ10" s="103">
        <f t="shared" si="4"/>
        <v>428105.37513460772</v>
      </c>
      <c r="AR10" s="17"/>
      <c r="AS10" s="36">
        <f>SUM(H10:J10)</f>
        <v>-239.83916170634893</v>
      </c>
      <c r="AT10" s="36">
        <f>SUM(K10:M10)</f>
        <v>16380.259980123583</v>
      </c>
      <c r="AU10" s="36">
        <f>SUM(N10:P10)</f>
        <v>48098.866485222694</v>
      </c>
      <c r="AV10" s="36">
        <f>SUM(Q10:S10)</f>
        <v>99493.050854626315</v>
      </c>
      <c r="AW10" s="36">
        <f>SUM(T10:V10)</f>
        <v>166734.38262882526</v>
      </c>
      <c r="AX10" s="36">
        <f>SUM(W10:Y10)</f>
        <v>245511.23531753151</v>
      </c>
      <c r="AY10" s="36">
        <f>SUM(Z10:AB10)</f>
        <v>335354.83095003729</v>
      </c>
      <c r="AZ10" s="36">
        <f>SUM(AC10:AE10)</f>
        <v>444526.30676512723</v>
      </c>
      <c r="BA10" s="36">
        <f>SUM(AF10:AH10)</f>
        <v>583882.81520214002</v>
      </c>
      <c r="BB10" s="36">
        <f>SUM(AI10:AK10)</f>
        <v>756551.27423410548</v>
      </c>
      <c r="BC10" s="36">
        <f>SUM(AL10:AN10)</f>
        <v>962626.87223227054</v>
      </c>
      <c r="BD10" s="36">
        <f>SUM(AO10:AQ10)</f>
        <v>1199894.3356828524</v>
      </c>
      <c r="BE10" s="17"/>
      <c r="BF10" s="36">
        <f>SUM(AS10:AV10)</f>
        <v>163732.33815826624</v>
      </c>
      <c r="BG10" s="36">
        <f>SUM(AW10:AZ10)</f>
        <v>1192126.7556615213</v>
      </c>
      <c r="BH10" s="36">
        <f>SUM(BA10:BD10)</f>
        <v>3502955.2973513687</v>
      </c>
    </row>
    <row r="11" spans="1:63">
      <c r="B11" s="102" t="s">
        <v>35</v>
      </c>
      <c r="C11" s="32"/>
      <c r="D11" s="32"/>
      <c r="E11" s="32"/>
      <c r="F11" s="101"/>
      <c r="G11" s="32"/>
      <c r="H11" s="15" t="str">
        <f t="shared" ref="H11:AQ11" si="5">IF(ISNUMBER(H10/H8),H10/H8,"n/a ")</f>
        <v xml:space="preserve">n/a </v>
      </c>
      <c r="I11" s="15">
        <f t="shared" si="5"/>
        <v>-0.33333333333333331</v>
      </c>
      <c r="J11" s="15">
        <f t="shared" si="5"/>
        <v>0.46106310988409438</v>
      </c>
      <c r="K11" s="15">
        <f t="shared" si="5"/>
        <v>0.69227050752905561</v>
      </c>
      <c r="L11" s="15">
        <f t="shared" si="5"/>
        <v>0.78169012814746608</v>
      </c>
      <c r="M11" s="15">
        <f t="shared" si="5"/>
        <v>0.83488926544096698</v>
      </c>
      <c r="N11" s="15">
        <f t="shared" si="5"/>
        <v>0.8689308353544124</v>
      </c>
      <c r="O11" s="15">
        <f t="shared" si="5"/>
        <v>0.88939833967273485</v>
      </c>
      <c r="P11" s="15">
        <f t="shared" si="5"/>
        <v>0.9060952376262208</v>
      </c>
      <c r="Q11" s="15">
        <f t="shared" si="5"/>
        <v>0.91851654002010996</v>
      </c>
      <c r="R11" s="15">
        <f t="shared" si="5"/>
        <v>0.92704924423103896</v>
      </c>
      <c r="S11" s="15">
        <f t="shared" si="5"/>
        <v>0.93334681725111446</v>
      </c>
      <c r="T11" s="15">
        <f t="shared" si="5"/>
        <v>0.937999500843541</v>
      </c>
      <c r="U11" s="15">
        <f t="shared" si="5"/>
        <v>0.9414347069464758</v>
      </c>
      <c r="V11" s="15">
        <f t="shared" si="5"/>
        <v>0.943787221969837</v>
      </c>
      <c r="W11" s="15">
        <f t="shared" si="5"/>
        <v>0.9455939292376716</v>
      </c>
      <c r="X11" s="15">
        <f t="shared" si="5"/>
        <v>0.9467609747362693</v>
      </c>
      <c r="Y11" s="15">
        <f t="shared" si="5"/>
        <v>0.94748628719977235</v>
      </c>
      <c r="Z11" s="15">
        <f t="shared" si="5"/>
        <v>0.9479586122117144</v>
      </c>
      <c r="AA11" s="15">
        <f t="shared" si="5"/>
        <v>0.94799794052209485</v>
      </c>
      <c r="AB11" s="15">
        <f t="shared" si="5"/>
        <v>0.94797495843802748</v>
      </c>
      <c r="AC11" s="15">
        <f t="shared" si="5"/>
        <v>0.94790697447161665</v>
      </c>
      <c r="AD11" s="15">
        <f t="shared" si="5"/>
        <v>0.94779788185610847</v>
      </c>
      <c r="AE11" s="15">
        <f t="shared" si="5"/>
        <v>0.94764335380506814</v>
      </c>
      <c r="AF11" s="15">
        <f t="shared" si="5"/>
        <v>0.94743442297876268</v>
      </c>
      <c r="AG11" s="15">
        <f t="shared" si="5"/>
        <v>0.94715987550951308</v>
      </c>
      <c r="AH11" s="15">
        <f t="shared" si="5"/>
        <v>0.94680776694088253</v>
      </c>
      <c r="AI11" s="15">
        <f t="shared" si="5"/>
        <v>0.94636630181018178</v>
      </c>
      <c r="AJ11" s="15">
        <f t="shared" si="5"/>
        <v>0.94582427008193026</v>
      </c>
      <c r="AK11" s="15">
        <f t="shared" si="5"/>
        <v>0.94517119060859456</v>
      </c>
      <c r="AL11" s="15">
        <f t="shared" si="5"/>
        <v>0.94439727315681077</v>
      </c>
      <c r="AM11" s="15">
        <f t="shared" si="5"/>
        <v>0.94349327765834912</v>
      </c>
      <c r="AN11" s="15">
        <f t="shared" si="5"/>
        <v>0.9424503231408996</v>
      </c>
      <c r="AO11" s="15">
        <f t="shared" si="5"/>
        <v>0.94125967916272579</v>
      </c>
      <c r="AP11" s="15">
        <f t="shared" si="5"/>
        <v>0.93991255867474188</v>
      </c>
      <c r="AQ11" s="15">
        <f t="shared" si="5"/>
        <v>0.93839992189977728</v>
      </c>
      <c r="AR11" s="100"/>
      <c r="AS11" s="88">
        <f t="shared" ref="AS11:BD11" si="6">IF(ISNUMBER(AS10/AS8),AS10/AS8,"n/a ")</f>
        <v>-7.8119412740489488E-2</v>
      </c>
      <c r="AT11" s="88">
        <f t="shared" si="6"/>
        <v>0.78804784191314337</v>
      </c>
      <c r="AU11" s="88">
        <f t="shared" si="6"/>
        <v>0.89133487981320214</v>
      </c>
      <c r="AV11" s="88">
        <f t="shared" si="6"/>
        <v>0.92726036638894582</v>
      </c>
      <c r="AW11" s="88">
        <f t="shared" si="6"/>
        <v>0.94135023386430672</v>
      </c>
      <c r="AX11" s="88">
        <f t="shared" si="6"/>
        <v>0.94668465344194597</v>
      </c>
      <c r="AY11" s="88">
        <f t="shared" si="6"/>
        <v>0.94797766233768199</v>
      </c>
      <c r="AZ11" s="88">
        <f t="shared" si="6"/>
        <v>0.94777457659022246</v>
      </c>
      <c r="BA11" s="88">
        <f t="shared" si="6"/>
        <v>0.94711535171571815</v>
      </c>
      <c r="BB11" s="88">
        <f t="shared" si="6"/>
        <v>0.94575369367144768</v>
      </c>
      <c r="BC11" s="88">
        <f t="shared" si="6"/>
        <v>0.94339631038633698</v>
      </c>
      <c r="BD11" s="88">
        <f t="shared" si="6"/>
        <v>0.93978924519996443</v>
      </c>
      <c r="BE11" s="100"/>
      <c r="BF11" s="88">
        <f>IF(ISNUMBER(BF10/BF8),BF10/BF8,"n/a ")</f>
        <v>0.88448209812396628</v>
      </c>
      <c r="BG11" s="88">
        <f>IF(ISNUMBER(BG10/BG8),BG10/BG8,"n/a ")</f>
        <v>0.94670352456880003</v>
      </c>
      <c r="BH11" s="88">
        <f>IF(ISNUMBER(BH10/BH8),BH10/BH8,"n/a ")</f>
        <v>0.94328135985037898</v>
      </c>
    </row>
    <row r="12" spans="1:63">
      <c r="AS12" s="23"/>
      <c r="AT12" s="23"/>
      <c r="AU12" s="23"/>
      <c r="AV12" s="23"/>
      <c r="AW12" s="23"/>
      <c r="AX12" s="23"/>
      <c r="AY12" s="23"/>
      <c r="AZ12" s="23"/>
      <c r="BA12" s="22"/>
      <c r="BB12" s="22"/>
      <c r="BC12" s="22"/>
      <c r="BD12" s="22"/>
      <c r="BF12" s="21"/>
      <c r="BG12" s="21"/>
      <c r="BH12" s="21"/>
    </row>
    <row r="13" spans="1:63">
      <c r="B13" s="4" t="s">
        <v>43</v>
      </c>
      <c r="AS13" s="23"/>
      <c r="AT13" s="23"/>
      <c r="AU13" s="23"/>
      <c r="AV13" s="23"/>
      <c r="AW13" s="23"/>
      <c r="AX13" s="23"/>
      <c r="AY13" s="23"/>
      <c r="AZ13" s="23"/>
      <c r="BA13" s="22"/>
      <c r="BB13" s="22"/>
      <c r="BC13" s="22"/>
      <c r="BD13" s="22"/>
      <c r="BF13" s="21"/>
      <c r="BG13" s="21"/>
      <c r="BH13" s="21"/>
    </row>
    <row r="14" spans="1:63">
      <c r="B14" s="99" t="str">
        <f>PROPER(Sales!B4)&amp;" Expense"</f>
        <v>Sales Expense</v>
      </c>
      <c r="H14" s="5">
        <f>Sales!F52</f>
        <v>0</v>
      </c>
      <c r="I14" s="5">
        <f>Sales!G52</f>
        <v>0</v>
      </c>
      <c r="J14" s="5">
        <f>Sales!H52</f>
        <v>0</v>
      </c>
      <c r="K14" s="5">
        <f>Sales!I52</f>
        <v>0</v>
      </c>
      <c r="L14" s="5">
        <f>Sales!J52</f>
        <v>0</v>
      </c>
      <c r="M14" s="5">
        <f>Sales!K52</f>
        <v>0</v>
      </c>
      <c r="N14" s="5">
        <f>Sales!L52</f>
        <v>0</v>
      </c>
      <c r="O14" s="5">
        <f>Sales!M52</f>
        <v>0</v>
      </c>
      <c r="P14" s="5">
        <f>Sales!N52</f>
        <v>0</v>
      </c>
      <c r="Q14" s="5">
        <f>Sales!O52</f>
        <v>0</v>
      </c>
      <c r="R14" s="5">
        <f>Sales!P52</f>
        <v>0</v>
      </c>
      <c r="S14" s="5">
        <f>Sales!Q52</f>
        <v>0</v>
      </c>
      <c r="T14" s="5">
        <f>Sales!R52</f>
        <v>19265</v>
      </c>
      <c r="U14" s="5">
        <f>Sales!S52</f>
        <v>16265</v>
      </c>
      <c r="V14" s="5">
        <f>Sales!T52</f>
        <v>16265</v>
      </c>
      <c r="W14" s="5">
        <f>Sales!U52</f>
        <v>16265</v>
      </c>
      <c r="X14" s="5">
        <f>Sales!V52</f>
        <v>16265</v>
      </c>
      <c r="Y14" s="5">
        <f>Sales!W52</f>
        <v>30091.875</v>
      </c>
      <c r="Z14" s="5">
        <f>Sales!X52</f>
        <v>27091.875</v>
      </c>
      <c r="AA14" s="5">
        <f>Sales!Y52</f>
        <v>27091.875</v>
      </c>
      <c r="AB14" s="5">
        <f>Sales!Z52</f>
        <v>27091.875</v>
      </c>
      <c r="AC14" s="5">
        <f>Sales!AA52</f>
        <v>27091.875</v>
      </c>
      <c r="AD14" s="5">
        <f>Sales!AB52</f>
        <v>43390.625</v>
      </c>
      <c r="AE14" s="5">
        <f>Sales!AC52</f>
        <v>40390.625</v>
      </c>
      <c r="AF14" s="5">
        <f>Sales!AD52</f>
        <v>40746.574999999997</v>
      </c>
      <c r="AG14" s="5">
        <f>Sales!AE52</f>
        <v>40746.574999999997</v>
      </c>
      <c r="AH14" s="5">
        <f>Sales!AF52</f>
        <v>40746.574999999997</v>
      </c>
      <c r="AI14" s="5">
        <f>Sales!AG52</f>
        <v>40746.574999999997</v>
      </c>
      <c r="AJ14" s="5">
        <f>Sales!AH52</f>
        <v>54573.450000000004</v>
      </c>
      <c r="AK14" s="5">
        <f>Sales!AI52</f>
        <v>51766.256250000006</v>
      </c>
      <c r="AL14" s="5">
        <f>Sales!AJ52</f>
        <v>51766.256250000006</v>
      </c>
      <c r="AM14" s="5">
        <f>Sales!AK52</f>
        <v>51766.256250000006</v>
      </c>
      <c r="AN14" s="5">
        <f>Sales!AL52</f>
        <v>51766.256250000006</v>
      </c>
      <c r="AO14" s="5">
        <f>Sales!AM52</f>
        <v>51766.256250000006</v>
      </c>
      <c r="AP14" s="5">
        <f>Sales!AN52</f>
        <v>52033.21875</v>
      </c>
      <c r="AQ14" s="5">
        <f>Sales!AO52</f>
        <v>52033.21875</v>
      </c>
      <c r="AS14" s="28">
        <f t="shared" ref="AS14:AS18" si="7">SUM(H14:J14)</f>
        <v>0</v>
      </c>
      <c r="AT14" s="28">
        <f t="shared" ref="AT14:AT18" si="8">SUM(K14:M14)</f>
        <v>0</v>
      </c>
      <c r="AU14" s="28">
        <f t="shared" ref="AU14:AU18" si="9">SUM(N14:P14)</f>
        <v>0</v>
      </c>
      <c r="AV14" s="28">
        <f t="shared" ref="AV14:AV18" si="10">SUM(Q14:S14)</f>
        <v>0</v>
      </c>
      <c r="AW14" s="28">
        <f t="shared" ref="AW14:AW18" si="11">SUM(T14:V14)</f>
        <v>51795</v>
      </c>
      <c r="AX14" s="28">
        <f t="shared" ref="AX14:AX18" si="12">SUM(W14:Y14)</f>
        <v>62621.875</v>
      </c>
      <c r="AY14" s="28">
        <f t="shared" ref="AY14:AY18" si="13">SUM(Z14:AB14)</f>
        <v>81275.625</v>
      </c>
      <c r="AZ14" s="28">
        <f t="shared" ref="AZ14:AZ18" si="14">SUM(AC14:AE14)</f>
        <v>110873.125</v>
      </c>
      <c r="BA14" s="28">
        <f t="shared" ref="BA14:BA18" si="15">SUM(AF14:AH14)</f>
        <v>122239.72499999999</v>
      </c>
      <c r="BB14" s="28">
        <f t="shared" ref="BB14:BB18" si="16">SUM(AI14:AK14)</f>
        <v>147086.28125</v>
      </c>
      <c r="BC14" s="28">
        <f t="shared" ref="BC14:BC18" si="17">SUM(AL14:AN14)</f>
        <v>155298.76875000002</v>
      </c>
      <c r="BD14" s="80">
        <f t="shared" ref="BD14:BD18" si="18">SUM(AO14:AQ14)</f>
        <v>155832.69375000001</v>
      </c>
      <c r="BF14" s="80">
        <f t="shared" ref="BF14:BF18" si="19">SUM(AS14:AV14)</f>
        <v>0</v>
      </c>
      <c r="BG14" s="80">
        <f t="shared" ref="BG14:BG18" si="20">SUM(AW14:AZ14)</f>
        <v>306565.625</v>
      </c>
      <c r="BH14" s="80">
        <f t="shared" ref="BH14:BH18" si="21">SUM(BA14:BD14)</f>
        <v>580457.46875</v>
      </c>
    </row>
    <row r="15" spans="1:63">
      <c r="B15" s="99" t="str">
        <f>PROPER(Marketing!B4)&amp;" Expense"</f>
        <v>Marketing Expense</v>
      </c>
      <c r="H15" s="5">
        <f>Marketing!F54</f>
        <v>7500</v>
      </c>
      <c r="I15" s="5">
        <f>Marketing!G54</f>
        <v>12500</v>
      </c>
      <c r="J15" s="5">
        <f>Marketing!H54</f>
        <v>31490</v>
      </c>
      <c r="K15" s="5">
        <f>Marketing!I54</f>
        <v>30990</v>
      </c>
      <c r="L15" s="5">
        <f>Marketing!J54</f>
        <v>30990</v>
      </c>
      <c r="M15" s="5">
        <f>Marketing!K54</f>
        <v>33490</v>
      </c>
      <c r="N15" s="5">
        <f>Marketing!L54</f>
        <v>52480</v>
      </c>
      <c r="O15" s="5">
        <f>Marketing!M54</f>
        <v>51980</v>
      </c>
      <c r="P15" s="5">
        <f>Marketing!N54</f>
        <v>56980</v>
      </c>
      <c r="Q15" s="5">
        <f>Marketing!O54</f>
        <v>59980</v>
      </c>
      <c r="R15" s="5">
        <f>Marketing!P54</f>
        <v>60380</v>
      </c>
      <c r="S15" s="5">
        <f>Marketing!Q54</f>
        <v>61980</v>
      </c>
      <c r="T15" s="5">
        <f>Marketing!R54</f>
        <v>70780</v>
      </c>
      <c r="U15" s="5">
        <f>Marketing!S54</f>
        <v>84020.625</v>
      </c>
      <c r="V15" s="5">
        <f>Marketing!T54</f>
        <v>81376.574999999997</v>
      </c>
      <c r="W15" s="5">
        <f>Marketing!U54</f>
        <v>83876.574999999997</v>
      </c>
      <c r="X15" s="5">
        <f>Marketing!V54</f>
        <v>84376.574999999997</v>
      </c>
      <c r="Y15" s="5">
        <f>Marketing!W54</f>
        <v>85876.574999999997</v>
      </c>
      <c r="Z15" s="5">
        <f>Marketing!X54</f>
        <v>89232.524999999994</v>
      </c>
      <c r="AA15" s="5">
        <f>Marketing!Y54</f>
        <v>101301.27499999999</v>
      </c>
      <c r="AB15" s="5">
        <f>Marketing!Z54</f>
        <v>115341.90000000001</v>
      </c>
      <c r="AC15" s="5">
        <f>Marketing!AA54</f>
        <v>117341.90000000001</v>
      </c>
      <c r="AD15" s="5">
        <f>Marketing!AB54</f>
        <v>122341.90000000001</v>
      </c>
      <c r="AE15" s="5">
        <f>Marketing!AC54</f>
        <v>127341.90000000001</v>
      </c>
      <c r="AF15" s="5">
        <f>Marketing!AD54</f>
        <v>142899.40000000002</v>
      </c>
      <c r="AG15" s="5">
        <f>Marketing!AE54</f>
        <v>145121.86875000002</v>
      </c>
      <c r="AH15" s="5">
        <f>Marketing!AF54</f>
        <v>160679.36875000002</v>
      </c>
      <c r="AI15" s="5">
        <f>Marketing!AG54</f>
        <v>162679.36875000002</v>
      </c>
      <c r="AJ15" s="5">
        <f>Marketing!AH54</f>
        <v>167679.36875000002</v>
      </c>
      <c r="AK15" s="5">
        <f>Marketing!AI54</f>
        <v>172679.36875000002</v>
      </c>
      <c r="AL15" s="5">
        <f>Marketing!AJ54</f>
        <v>177679.36875000002</v>
      </c>
      <c r="AM15" s="5">
        <f>Marketing!AK54</f>
        <v>182827.68125000002</v>
      </c>
      <c r="AN15" s="5">
        <f>Marketing!AL54</f>
        <v>197618.9</v>
      </c>
      <c r="AO15" s="5">
        <f>Marketing!AM54</f>
        <v>199618.9</v>
      </c>
      <c r="AP15" s="5">
        <f>Marketing!AN54</f>
        <v>204618.9</v>
      </c>
      <c r="AQ15" s="5">
        <f>Marketing!AO54</f>
        <v>209618.9</v>
      </c>
      <c r="AR15" s="5"/>
      <c r="AS15" s="28">
        <f t="shared" si="7"/>
        <v>51490</v>
      </c>
      <c r="AT15" s="28">
        <f t="shared" si="8"/>
        <v>95470</v>
      </c>
      <c r="AU15" s="28">
        <f t="shared" si="9"/>
        <v>161440</v>
      </c>
      <c r="AV15" s="28">
        <f t="shared" si="10"/>
        <v>182340</v>
      </c>
      <c r="AW15" s="28">
        <f t="shared" si="11"/>
        <v>236177.2</v>
      </c>
      <c r="AX15" s="28">
        <f t="shared" si="12"/>
        <v>254129.72499999998</v>
      </c>
      <c r="AY15" s="28">
        <f t="shared" si="13"/>
        <v>305875.7</v>
      </c>
      <c r="AZ15" s="28">
        <f t="shared" si="14"/>
        <v>367025.7</v>
      </c>
      <c r="BA15" s="28">
        <f t="shared" si="15"/>
        <v>448700.63750000007</v>
      </c>
      <c r="BB15" s="28">
        <f t="shared" si="16"/>
        <v>503038.10625000007</v>
      </c>
      <c r="BC15" s="28">
        <f t="shared" si="17"/>
        <v>558125.95000000007</v>
      </c>
      <c r="BD15" s="28">
        <f t="shared" si="18"/>
        <v>613856.69999999995</v>
      </c>
      <c r="BF15" s="28">
        <f t="shared" si="19"/>
        <v>490740</v>
      </c>
      <c r="BG15" s="28">
        <f t="shared" si="20"/>
        <v>1163208.325</v>
      </c>
      <c r="BH15" s="28">
        <f t="shared" si="21"/>
        <v>2123721.3937499998</v>
      </c>
    </row>
    <row r="16" spans="1:63">
      <c r="B16" s="99" t="str">
        <f>PROPER('R&amp;D'!B4)&amp;" Expense"</f>
        <v>R&amp;D Expense</v>
      </c>
      <c r="H16" s="5">
        <f>'R&amp;D'!F51</f>
        <v>59751.25</v>
      </c>
      <c r="I16" s="5">
        <f>'R&amp;D'!G51</f>
        <v>40751.25</v>
      </c>
      <c r="J16" s="5">
        <f>'R&amp;D'!H51</f>
        <v>50378.125</v>
      </c>
      <c r="K16" s="5">
        <f>'R&amp;D'!I51</f>
        <v>47378.125</v>
      </c>
      <c r="L16" s="5">
        <f>'R&amp;D'!J51</f>
        <v>47378.125</v>
      </c>
      <c r="M16" s="5">
        <f>'R&amp;D'!K51</f>
        <v>47378.125</v>
      </c>
      <c r="N16" s="5">
        <f>'R&amp;D'!L51</f>
        <v>47378.125</v>
      </c>
      <c r="O16" s="5">
        <f>'R&amp;D'!M51</f>
        <v>58982.5</v>
      </c>
      <c r="P16" s="5">
        <f>'R&amp;D'!N51</f>
        <v>55982.5</v>
      </c>
      <c r="Q16" s="5">
        <f>'R&amp;D'!O51</f>
        <v>78696.875</v>
      </c>
      <c r="R16" s="5">
        <f>'R&amp;D'!P51</f>
        <v>72696.875</v>
      </c>
      <c r="S16" s="5">
        <f>'R&amp;D'!Q51</f>
        <v>72696.875</v>
      </c>
      <c r="T16" s="5">
        <f>'R&amp;D'!R51</f>
        <v>96703.912500000006</v>
      </c>
      <c r="U16" s="5">
        <f>'R&amp;D'!S51</f>
        <v>83703.912500000006</v>
      </c>
      <c r="V16" s="5">
        <f>'R&amp;D'!T51</f>
        <v>83896.71875</v>
      </c>
      <c r="W16" s="5">
        <f>'R&amp;D'!U51</f>
        <v>83896.71875</v>
      </c>
      <c r="X16" s="5">
        <f>'R&amp;D'!V51</f>
        <v>83896.71875</v>
      </c>
      <c r="Y16" s="5">
        <f>'R&amp;D'!W51</f>
        <v>95995.46875</v>
      </c>
      <c r="Z16" s="5">
        <f>'R&amp;D'!X51</f>
        <v>92995.46875</v>
      </c>
      <c r="AA16" s="5">
        <f>'R&amp;D'!Y51</f>
        <v>93247.6</v>
      </c>
      <c r="AB16" s="5">
        <f>'R&amp;D'!Z51</f>
        <v>93247.6</v>
      </c>
      <c r="AC16" s="5">
        <f>'R&amp;D'!AA51</f>
        <v>93737.03125</v>
      </c>
      <c r="AD16" s="5">
        <f>'R&amp;D'!AB51</f>
        <v>93737.03125</v>
      </c>
      <c r="AE16" s="5">
        <f>'R&amp;D'!AC51</f>
        <v>93737.03125</v>
      </c>
      <c r="AF16" s="5">
        <f>'R&amp;D'!AD51</f>
        <v>104033.65625</v>
      </c>
      <c r="AG16" s="5">
        <f>'R&amp;D'!AE51</f>
        <v>94033.65625</v>
      </c>
      <c r="AH16" s="5">
        <f>'R&amp;D'!AF51</f>
        <v>104154.90625</v>
      </c>
      <c r="AI16" s="5">
        <f>'R&amp;D'!AG51</f>
        <v>113253.65625</v>
      </c>
      <c r="AJ16" s="5">
        <f>'R&amp;D'!AH51</f>
        <v>110253.65625</v>
      </c>
      <c r="AK16" s="5">
        <f>'R&amp;D'!AI51</f>
        <v>110520.61874999999</v>
      </c>
      <c r="AL16" s="5">
        <f>'R&amp;D'!AJ51</f>
        <v>110520.61874999999</v>
      </c>
      <c r="AM16" s="5">
        <f>'R&amp;D'!AK51</f>
        <v>110520.61874999999</v>
      </c>
      <c r="AN16" s="5">
        <f>'R&amp;D'!AL51</f>
        <v>110520.61874999999</v>
      </c>
      <c r="AO16" s="5">
        <f>'R&amp;D'!AM51</f>
        <v>121630.61875000001</v>
      </c>
      <c r="AP16" s="5">
        <f>'R&amp;D'!AN51</f>
        <v>118630.61875000001</v>
      </c>
      <c r="AQ16" s="5">
        <f>'R&amp;D'!AO51</f>
        <v>118630.61875000001</v>
      </c>
      <c r="AR16" s="5"/>
      <c r="AS16" s="98">
        <f t="shared" si="7"/>
        <v>150880.625</v>
      </c>
      <c r="AT16" s="98">
        <f t="shared" si="8"/>
        <v>142134.375</v>
      </c>
      <c r="AU16" s="98">
        <f t="shared" si="9"/>
        <v>162343.125</v>
      </c>
      <c r="AV16" s="28">
        <f t="shared" si="10"/>
        <v>224090.625</v>
      </c>
      <c r="AW16" s="98">
        <f t="shared" si="11"/>
        <v>264304.54375000001</v>
      </c>
      <c r="AX16" s="98">
        <f t="shared" si="12"/>
        <v>263788.90625</v>
      </c>
      <c r="AY16" s="98">
        <f t="shared" si="13"/>
        <v>279490.66875000001</v>
      </c>
      <c r="AZ16" s="98">
        <f t="shared" si="14"/>
        <v>281211.09375</v>
      </c>
      <c r="BA16" s="98">
        <f t="shared" si="15"/>
        <v>302222.21875</v>
      </c>
      <c r="BB16" s="98">
        <f t="shared" si="16"/>
        <v>334027.93125000002</v>
      </c>
      <c r="BC16" s="98">
        <f t="shared" si="17"/>
        <v>331561.85624999995</v>
      </c>
      <c r="BD16" s="98">
        <f t="shared" si="18"/>
        <v>358891.85625000001</v>
      </c>
      <c r="BF16" s="80">
        <f t="shared" si="19"/>
        <v>679448.75</v>
      </c>
      <c r="BG16" s="80">
        <f t="shared" si="20"/>
        <v>1088795.2124999999</v>
      </c>
      <c r="BH16" s="80">
        <f t="shared" si="21"/>
        <v>1326703.8625</v>
      </c>
    </row>
    <row r="17" spans="2:60">
      <c r="B17" s="99" t="str">
        <f>PROPER('G&amp;A'!B4)&amp;" Expense"</f>
        <v>G&amp;A Expense</v>
      </c>
      <c r="H17" s="5">
        <f>'G&amp;A'!F60</f>
        <v>66306.25</v>
      </c>
      <c r="I17" s="5">
        <f>'G&amp;A'!G60</f>
        <v>61306.25</v>
      </c>
      <c r="J17" s="5">
        <f>'G&amp;A'!H60</f>
        <v>57306.25</v>
      </c>
      <c r="K17" s="5">
        <f>'G&amp;A'!I60</f>
        <v>72306.25</v>
      </c>
      <c r="L17" s="5">
        <f>'G&amp;A'!J60</f>
        <v>73461.25</v>
      </c>
      <c r="M17" s="5">
        <f>'G&amp;A'!K60</f>
        <v>69461.25</v>
      </c>
      <c r="N17" s="5">
        <f>'G&amp;A'!L60</f>
        <v>68461.25</v>
      </c>
      <c r="O17" s="5">
        <f>'G&amp;A'!M60</f>
        <v>65461.25</v>
      </c>
      <c r="P17" s="5">
        <f>'G&amp;A'!N60</f>
        <v>65461.25</v>
      </c>
      <c r="Q17" s="5">
        <f>'G&amp;A'!O60</f>
        <v>65461.25</v>
      </c>
      <c r="R17" s="5">
        <f>'G&amp;A'!P60</f>
        <v>69461.25</v>
      </c>
      <c r="S17" s="5">
        <f>'G&amp;A'!Q60</f>
        <v>65461.25</v>
      </c>
      <c r="T17" s="5">
        <f>'G&amp;A'!R60</f>
        <v>85564.4375</v>
      </c>
      <c r="U17" s="5">
        <f>'G&amp;A'!S60</f>
        <v>86564.4375</v>
      </c>
      <c r="V17" s="5">
        <f>'G&amp;A'!T60</f>
        <v>82564.4375</v>
      </c>
      <c r="W17" s="5">
        <f>'G&amp;A'!U60</f>
        <v>97564.4375</v>
      </c>
      <c r="X17" s="5">
        <f>'G&amp;A'!V60</f>
        <v>87683.087500000009</v>
      </c>
      <c r="Y17" s="5">
        <f>'G&amp;A'!W60</f>
        <v>86683.087500000009</v>
      </c>
      <c r="Z17" s="5">
        <f>'G&amp;A'!X60</f>
        <v>97826.837500000009</v>
      </c>
      <c r="AA17" s="5">
        <f>'G&amp;A'!Y60</f>
        <v>91826.837500000009</v>
      </c>
      <c r="AB17" s="5">
        <f>'G&amp;A'!Z60</f>
        <v>91826.837500000009</v>
      </c>
      <c r="AC17" s="5">
        <f>'G&amp;A'!AA60</f>
        <v>91826.837500000009</v>
      </c>
      <c r="AD17" s="5">
        <f>'G&amp;A'!AB60</f>
        <v>95826.837500000009</v>
      </c>
      <c r="AE17" s="5">
        <f>'G&amp;A'!AC60</f>
        <v>91826.837500000009</v>
      </c>
      <c r="AF17" s="5">
        <f>'G&amp;A'!AD60</f>
        <v>92182.787500000006</v>
      </c>
      <c r="AG17" s="5">
        <f>'G&amp;A'!AE60</f>
        <v>92182.787500000006</v>
      </c>
      <c r="AH17" s="5">
        <f>'G&amp;A'!AF60</f>
        <v>92182.787500000006</v>
      </c>
      <c r="AI17" s="5">
        <f>'G&amp;A'!AG60</f>
        <v>121304.03750000001</v>
      </c>
      <c r="AJ17" s="5">
        <f>'G&amp;A'!AH60</f>
        <v>108304.03750000001</v>
      </c>
      <c r="AK17" s="5">
        <f>'G&amp;A'!AI60</f>
        <v>103304.03750000001</v>
      </c>
      <c r="AL17" s="5">
        <f>'G&amp;A'!AJ60</f>
        <v>106452.35</v>
      </c>
      <c r="AM17" s="5">
        <f>'G&amp;A'!AK60</f>
        <v>103452.35</v>
      </c>
      <c r="AN17" s="5">
        <f>'G&amp;A'!AL60</f>
        <v>103452.35</v>
      </c>
      <c r="AO17" s="5">
        <f>'G&amp;A'!AM60</f>
        <v>103452.35</v>
      </c>
      <c r="AP17" s="5">
        <f>'G&amp;A'!AN60</f>
        <v>103452.35</v>
      </c>
      <c r="AQ17" s="5">
        <f>'G&amp;A'!AO60</f>
        <v>103452.35</v>
      </c>
      <c r="AS17" s="28">
        <f t="shared" si="7"/>
        <v>184918.75</v>
      </c>
      <c r="AT17" s="28">
        <f t="shared" si="8"/>
        <v>215228.75</v>
      </c>
      <c r="AU17" s="28">
        <f t="shared" si="9"/>
        <v>199383.75</v>
      </c>
      <c r="AV17" s="28">
        <f t="shared" si="10"/>
        <v>200383.75</v>
      </c>
      <c r="AW17" s="28">
        <f t="shared" si="11"/>
        <v>254693.3125</v>
      </c>
      <c r="AX17" s="28">
        <f t="shared" si="12"/>
        <v>271930.61250000005</v>
      </c>
      <c r="AY17" s="28">
        <f t="shared" si="13"/>
        <v>281480.51250000001</v>
      </c>
      <c r="AZ17" s="28">
        <f t="shared" si="14"/>
        <v>279480.51250000001</v>
      </c>
      <c r="BA17" s="28">
        <f t="shared" si="15"/>
        <v>276548.36250000005</v>
      </c>
      <c r="BB17" s="28">
        <f t="shared" si="16"/>
        <v>332912.11250000005</v>
      </c>
      <c r="BC17" s="28">
        <f t="shared" si="17"/>
        <v>313357.05000000005</v>
      </c>
      <c r="BD17" s="28">
        <f t="shared" si="18"/>
        <v>310357.05000000005</v>
      </c>
      <c r="BF17" s="80">
        <f t="shared" si="19"/>
        <v>799915</v>
      </c>
      <c r="BG17" s="80">
        <f t="shared" si="20"/>
        <v>1087584.95</v>
      </c>
      <c r="BH17" s="80">
        <f t="shared" si="21"/>
        <v>1233174.5750000002</v>
      </c>
    </row>
    <row r="18" spans="2:60">
      <c r="B18" s="527" t="s">
        <v>42</v>
      </c>
      <c r="C18" s="528"/>
      <c r="D18" s="528"/>
      <c r="E18" s="528"/>
      <c r="F18" s="528"/>
      <c r="G18" s="529"/>
      <c r="H18" s="37">
        <f t="shared" ref="H18:AQ18" si="22">SUM(H14:H17)</f>
        <v>133557.5</v>
      </c>
      <c r="I18" s="37">
        <f t="shared" si="22"/>
        <v>114557.5</v>
      </c>
      <c r="J18" s="37">
        <f t="shared" si="22"/>
        <v>139174.375</v>
      </c>
      <c r="K18" s="37">
        <f t="shared" si="22"/>
        <v>150674.375</v>
      </c>
      <c r="L18" s="37">
        <f t="shared" si="22"/>
        <v>151829.375</v>
      </c>
      <c r="M18" s="37">
        <f t="shared" si="22"/>
        <v>150329.375</v>
      </c>
      <c r="N18" s="37">
        <f t="shared" si="22"/>
        <v>168319.375</v>
      </c>
      <c r="O18" s="37">
        <f t="shared" si="22"/>
        <v>176423.75</v>
      </c>
      <c r="P18" s="37">
        <f t="shared" si="22"/>
        <v>178423.75</v>
      </c>
      <c r="Q18" s="37">
        <f t="shared" si="22"/>
        <v>204138.125</v>
      </c>
      <c r="R18" s="37">
        <f t="shared" si="22"/>
        <v>202538.125</v>
      </c>
      <c r="S18" s="37">
        <f t="shared" si="22"/>
        <v>200138.125</v>
      </c>
      <c r="T18" s="37">
        <f t="shared" si="22"/>
        <v>272313.34999999998</v>
      </c>
      <c r="U18" s="37">
        <f t="shared" si="22"/>
        <v>270553.97499999998</v>
      </c>
      <c r="V18" s="37">
        <f t="shared" si="22"/>
        <v>264102.73125000001</v>
      </c>
      <c r="W18" s="37">
        <f t="shared" si="22"/>
        <v>281602.73125000001</v>
      </c>
      <c r="X18" s="37">
        <f t="shared" si="22"/>
        <v>272221.38125000003</v>
      </c>
      <c r="Y18" s="37">
        <f t="shared" si="22"/>
        <v>298647.00625000003</v>
      </c>
      <c r="Z18" s="37">
        <f t="shared" si="22"/>
        <v>307146.70624999999</v>
      </c>
      <c r="AA18" s="37">
        <f t="shared" si="22"/>
        <v>313467.58750000002</v>
      </c>
      <c r="AB18" s="37">
        <f t="shared" si="22"/>
        <v>327508.21250000002</v>
      </c>
      <c r="AC18" s="37">
        <f t="shared" si="22"/>
        <v>329997.64375000005</v>
      </c>
      <c r="AD18" s="37">
        <f t="shared" si="22"/>
        <v>355296.39375000005</v>
      </c>
      <c r="AE18" s="37">
        <f t="shared" si="22"/>
        <v>353296.39375000005</v>
      </c>
      <c r="AF18" s="37">
        <f t="shared" si="22"/>
        <v>379862.41875000007</v>
      </c>
      <c r="AG18" s="37">
        <f t="shared" si="22"/>
        <v>372084.88750000007</v>
      </c>
      <c r="AH18" s="37">
        <f t="shared" si="22"/>
        <v>397763.63750000007</v>
      </c>
      <c r="AI18" s="37">
        <f t="shared" si="22"/>
        <v>437983.63750000007</v>
      </c>
      <c r="AJ18" s="37">
        <f t="shared" si="22"/>
        <v>440810.51250000007</v>
      </c>
      <c r="AK18" s="37">
        <f t="shared" si="22"/>
        <v>438270.28125</v>
      </c>
      <c r="AL18" s="37">
        <f t="shared" si="22"/>
        <v>446418.59375</v>
      </c>
      <c r="AM18" s="37">
        <f t="shared" si="22"/>
        <v>448566.90625</v>
      </c>
      <c r="AN18" s="37">
        <f t="shared" si="22"/>
        <v>463358.125</v>
      </c>
      <c r="AO18" s="37">
        <f t="shared" si="22"/>
        <v>476468.125</v>
      </c>
      <c r="AP18" s="37">
        <f t="shared" si="22"/>
        <v>478735.08750000002</v>
      </c>
      <c r="AQ18" s="37">
        <f t="shared" si="22"/>
        <v>483735.08750000002</v>
      </c>
      <c r="AR18" s="17"/>
      <c r="AS18" s="36">
        <f t="shared" si="7"/>
        <v>387289.375</v>
      </c>
      <c r="AT18" s="36">
        <f t="shared" si="8"/>
        <v>452833.125</v>
      </c>
      <c r="AU18" s="36">
        <f t="shared" si="9"/>
        <v>523166.875</v>
      </c>
      <c r="AV18" s="36">
        <f t="shared" si="10"/>
        <v>606814.375</v>
      </c>
      <c r="AW18" s="36">
        <f t="shared" si="11"/>
        <v>806970.05624999991</v>
      </c>
      <c r="AX18" s="36">
        <f t="shared" si="12"/>
        <v>852471.11875000014</v>
      </c>
      <c r="AY18" s="36">
        <f t="shared" si="13"/>
        <v>948122.50624999998</v>
      </c>
      <c r="AZ18" s="36">
        <f t="shared" si="14"/>
        <v>1038590.4312500001</v>
      </c>
      <c r="BA18" s="36">
        <f t="shared" si="15"/>
        <v>1149710.9437500001</v>
      </c>
      <c r="BB18" s="36">
        <f t="shared" si="16"/>
        <v>1317064.4312500001</v>
      </c>
      <c r="BC18" s="36">
        <f t="shared" si="17"/>
        <v>1358343.625</v>
      </c>
      <c r="BD18" s="36">
        <f t="shared" si="18"/>
        <v>1438938.3</v>
      </c>
      <c r="BE18" s="17"/>
      <c r="BF18" s="78">
        <f t="shared" si="19"/>
        <v>1970103.75</v>
      </c>
      <c r="BG18" s="78">
        <f t="shared" si="20"/>
        <v>3646154.1124999998</v>
      </c>
      <c r="BH18" s="78">
        <f t="shared" si="21"/>
        <v>5264057.3</v>
      </c>
    </row>
    <row r="19" spans="2:60">
      <c r="B19" s="97"/>
      <c r="C19" s="40"/>
      <c r="D19" s="40"/>
      <c r="E19" s="40"/>
      <c r="F19" s="41"/>
      <c r="G19" s="40"/>
      <c r="H19" s="96"/>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17"/>
      <c r="AS19" s="95"/>
      <c r="AT19" s="95"/>
      <c r="AU19" s="95"/>
      <c r="AV19" s="95"/>
      <c r="AW19" s="95"/>
      <c r="AX19" s="95"/>
      <c r="AY19" s="95"/>
      <c r="AZ19" s="95"/>
      <c r="BA19" s="18"/>
      <c r="BB19" s="18"/>
      <c r="BC19" s="18"/>
      <c r="BD19" s="18"/>
      <c r="BE19" s="17"/>
      <c r="BF19" s="94"/>
      <c r="BG19" s="94"/>
      <c r="BH19" s="94"/>
    </row>
    <row r="20" spans="2:60">
      <c r="B20" s="4" t="s">
        <v>41</v>
      </c>
      <c r="H20" s="38">
        <f t="shared" ref="H20:AQ20" si="23">H10-H18</f>
        <v>-134557.5</v>
      </c>
      <c r="I20" s="37">
        <f t="shared" si="23"/>
        <v>-114832.5</v>
      </c>
      <c r="J20" s="37">
        <f t="shared" si="23"/>
        <v>-138139.21416170636</v>
      </c>
      <c r="K20" s="37">
        <f t="shared" si="23"/>
        <v>-147680.14770601332</v>
      </c>
      <c r="L20" s="37">
        <f t="shared" si="23"/>
        <v>-146586.95280942775</v>
      </c>
      <c r="M20" s="37">
        <f t="shared" si="23"/>
        <v>-142185.76450443536</v>
      </c>
      <c r="N20" s="37">
        <f t="shared" si="23"/>
        <v>-156574.70581122662</v>
      </c>
      <c r="O20" s="37">
        <f t="shared" si="23"/>
        <v>-160753.22798339147</v>
      </c>
      <c r="P20" s="37">
        <f t="shared" si="23"/>
        <v>-157740.07472015923</v>
      </c>
      <c r="Q20" s="37">
        <f t="shared" si="23"/>
        <v>-177558.32640995184</v>
      </c>
      <c r="R20" s="37">
        <f t="shared" si="23"/>
        <v>-169577.16439006571</v>
      </c>
      <c r="S20" s="37">
        <f t="shared" si="23"/>
        <v>-160185.83334535614</v>
      </c>
      <c r="T20" s="37">
        <f t="shared" si="23"/>
        <v>-224832.37338126864</v>
      </c>
      <c r="U20" s="37">
        <f t="shared" si="23"/>
        <v>-215058.85545792602</v>
      </c>
      <c r="V20" s="37">
        <f t="shared" si="23"/>
        <v>-200344.44478198004</v>
      </c>
      <c r="W20" s="37">
        <f t="shared" si="23"/>
        <v>-209000.8973999868</v>
      </c>
      <c r="X20" s="37">
        <f t="shared" si="23"/>
        <v>-190507.99371331889</v>
      </c>
      <c r="Y20" s="37">
        <f t="shared" si="23"/>
        <v>-207450.99231916288</v>
      </c>
      <c r="Z20" s="37">
        <f t="shared" si="23"/>
        <v>-205870.16992949141</v>
      </c>
      <c r="AA20" s="37">
        <f t="shared" si="23"/>
        <v>-201974.51901117244</v>
      </c>
      <c r="AB20" s="37">
        <f t="shared" si="23"/>
        <v>-204922.98635929887</v>
      </c>
      <c r="AC20" s="37">
        <f t="shared" si="23"/>
        <v>-195339.53042591488</v>
      </c>
      <c r="AD20" s="37">
        <f t="shared" si="23"/>
        <v>-207499.0319007308</v>
      </c>
      <c r="AE20" s="37">
        <f t="shared" si="23"/>
        <v>-191225.56215822723</v>
      </c>
      <c r="AF20" s="37">
        <f t="shared" si="23"/>
        <v>-202332.24933078847</v>
      </c>
      <c r="AG20" s="37">
        <f t="shared" si="23"/>
        <v>-177872.6514109369</v>
      </c>
      <c r="AH20" s="37">
        <f t="shared" si="23"/>
        <v>-185623.22780613488</v>
      </c>
      <c r="AI20" s="37">
        <f t="shared" si="23"/>
        <v>-206657.86399370682</v>
      </c>
      <c r="AJ20" s="37">
        <f t="shared" si="23"/>
        <v>-189042.31710555695</v>
      </c>
      <c r="AK20" s="37">
        <f t="shared" si="23"/>
        <v>-164812.97591663088</v>
      </c>
      <c r="AL20" s="37">
        <f t="shared" si="23"/>
        <v>-150045.2168214338</v>
      </c>
      <c r="AM20" s="37">
        <f t="shared" si="23"/>
        <v>-128078.78796310467</v>
      </c>
      <c r="AN20" s="37">
        <f t="shared" si="23"/>
        <v>-117592.74798319105</v>
      </c>
      <c r="AO20" s="37">
        <f t="shared" si="23"/>
        <v>-104306.36139083054</v>
      </c>
      <c r="AP20" s="37">
        <f t="shared" si="23"/>
        <v>-79107.890560924832</v>
      </c>
      <c r="AQ20" s="37">
        <f t="shared" si="23"/>
        <v>-55629.712365392304</v>
      </c>
      <c r="AR20" s="17"/>
      <c r="AS20" s="36">
        <f>SUM(H20:J20)</f>
        <v>-387529.21416170639</v>
      </c>
      <c r="AT20" s="36">
        <f>SUM(K20:M20)</f>
        <v>-436452.86501987639</v>
      </c>
      <c r="AU20" s="36">
        <f>SUM(N20:P20)</f>
        <v>-475068.00851477735</v>
      </c>
      <c r="AV20" s="36">
        <f>SUM(Q20:S20)</f>
        <v>-507321.32414537366</v>
      </c>
      <c r="AW20" s="36">
        <f>SUM(T20:V20)</f>
        <v>-640235.67362117465</v>
      </c>
      <c r="AX20" s="36">
        <f>SUM(W20:Y20)</f>
        <v>-606959.88343246863</v>
      </c>
      <c r="AY20" s="36">
        <f>SUM(Z20:AB20)</f>
        <v>-612767.67529996275</v>
      </c>
      <c r="AZ20" s="36">
        <f>SUM(AC20:AE20)</f>
        <v>-594064.12448487291</v>
      </c>
      <c r="BA20" s="36">
        <f>SUM(AF20:AH20)</f>
        <v>-565828.12854786019</v>
      </c>
      <c r="BB20" s="36">
        <f>SUM(AI20:AK20)</f>
        <v>-560513.15701589466</v>
      </c>
      <c r="BC20" s="36">
        <f>SUM(AL20:AN20)</f>
        <v>-395716.75276772951</v>
      </c>
      <c r="BD20" s="36">
        <f>SUM(AO20:AQ20)</f>
        <v>-239043.96431714768</v>
      </c>
      <c r="BE20" s="17"/>
      <c r="BF20" s="78">
        <f>SUM(AS20:AV20)</f>
        <v>-1806371.4118417338</v>
      </c>
      <c r="BG20" s="78">
        <f>SUM(AW20:AZ20)</f>
        <v>-2454027.3568384787</v>
      </c>
      <c r="BH20" s="78">
        <f>SUM(BA20:BD20)</f>
        <v>-1761102.002648632</v>
      </c>
    </row>
    <row r="21" spans="2:60" ht="13.5">
      <c r="B21" s="89" t="s">
        <v>35</v>
      </c>
      <c r="C21" s="89"/>
      <c r="D21" s="89"/>
      <c r="E21" s="89"/>
      <c r="F21" s="90"/>
      <c r="H21" s="15" t="str">
        <f t="shared" ref="H21:AQ21" si="24">IF(ISNUMBER(H20/H8),H20/H8,"n/a ")</f>
        <v xml:space="preserve">n/a </v>
      </c>
      <c r="I21" s="15">
        <f t="shared" si="24"/>
        <v>-139.19090909090909</v>
      </c>
      <c r="J21" s="15">
        <f t="shared" si="24"/>
        <v>-61.527535936665366</v>
      </c>
      <c r="K21" s="15">
        <f t="shared" si="24"/>
        <v>-34.143904509095094</v>
      </c>
      <c r="L21" s="15">
        <f t="shared" si="24"/>
        <v>-21.857372367379007</v>
      </c>
      <c r="M21" s="15">
        <f t="shared" si="24"/>
        <v>-14.576994878122465</v>
      </c>
      <c r="N21" s="15">
        <f t="shared" si="24"/>
        <v>-11.584199412442535</v>
      </c>
      <c r="O21" s="15">
        <f t="shared" si="24"/>
        <v>-9.1237326946689556</v>
      </c>
      <c r="P21" s="15">
        <f t="shared" si="24"/>
        <v>-6.9101612045729581</v>
      </c>
      <c r="Q21" s="15">
        <f t="shared" si="24"/>
        <v>-6.1358726656000107</v>
      </c>
      <c r="R21" s="15">
        <f t="shared" si="24"/>
        <v>-4.7694721020743476</v>
      </c>
      <c r="S21" s="15">
        <f t="shared" si="24"/>
        <v>-3.7421867815241434</v>
      </c>
      <c r="T21" s="15">
        <f t="shared" si="24"/>
        <v>-4.4416241834819594</v>
      </c>
      <c r="U21" s="15">
        <f t="shared" si="24"/>
        <v>-3.6483184870117795</v>
      </c>
      <c r="V21" s="15">
        <f t="shared" si="24"/>
        <v>-2.9656149412471242</v>
      </c>
      <c r="W21" s="15">
        <f t="shared" si="24"/>
        <v>-2.7221072706638942</v>
      </c>
      <c r="X21" s="15">
        <f t="shared" si="24"/>
        <v>-2.207294780700491</v>
      </c>
      <c r="Y21" s="15">
        <f t="shared" si="24"/>
        <v>-2.1553241420996803</v>
      </c>
      <c r="Z21" s="15">
        <f t="shared" si="24"/>
        <v>-1.9269655901791658</v>
      </c>
      <c r="AA21" s="15">
        <f t="shared" si="24"/>
        <v>-1.7173392988077909</v>
      </c>
      <c r="AB21" s="15">
        <f t="shared" si="24"/>
        <v>-1.5847085786176429</v>
      </c>
      <c r="AC21" s="15">
        <f t="shared" si="24"/>
        <v>-1.3750653318236905</v>
      </c>
      <c r="AD21" s="15">
        <f t="shared" si="24"/>
        <v>-1.3306539471474206</v>
      </c>
      <c r="AE21" s="15">
        <f t="shared" si="24"/>
        <v>-1.1181137980048528</v>
      </c>
      <c r="AF21" s="15">
        <f t="shared" si="24"/>
        <v>-1.0797969636476115</v>
      </c>
      <c r="AG21" s="15">
        <f t="shared" si="24"/>
        <v>-0.86747283157622534</v>
      </c>
      <c r="AH21" s="15">
        <f t="shared" si="24"/>
        <v>-0.82845844441002658</v>
      </c>
      <c r="AI21" s="15">
        <f t="shared" si="24"/>
        <v>-0.84544854437672612</v>
      </c>
      <c r="AJ21" s="15">
        <f t="shared" si="24"/>
        <v>-0.71018029624764345</v>
      </c>
      <c r="AK21" s="15">
        <f t="shared" si="24"/>
        <v>-0.56965556829780817</v>
      </c>
      <c r="AL21" s="15">
        <f t="shared" si="24"/>
        <v>-0.47812085918411795</v>
      </c>
      <c r="AM21" s="15">
        <f t="shared" si="24"/>
        <v>-0.37705446335967802</v>
      </c>
      <c r="AN21" s="15">
        <f t="shared" si="24"/>
        <v>-0.32052174885745466</v>
      </c>
      <c r="AO21" s="15">
        <f t="shared" si="24"/>
        <v>-0.26380832707056073</v>
      </c>
      <c r="AP21" s="15">
        <f t="shared" si="24"/>
        <v>-0.18605965859679957</v>
      </c>
      <c r="AQ21" s="15">
        <f t="shared" si="24"/>
        <v>-0.12193941204914148</v>
      </c>
      <c r="AS21" s="88">
        <f t="shared" ref="AS21:BD21" si="25">IF(ISNUMBER(AS20/AS8),AS20/AS8,"n/a ")</f>
        <v>-126.22440144767441</v>
      </c>
      <c r="AT21" s="88">
        <f t="shared" si="25"/>
        <v>-20.997575056383635</v>
      </c>
      <c r="AU21" s="88">
        <f t="shared" si="25"/>
        <v>-8.8036312956088132</v>
      </c>
      <c r="AV21" s="88">
        <f t="shared" si="25"/>
        <v>-4.7281589303288545</v>
      </c>
      <c r="AW21" s="88">
        <f t="shared" si="25"/>
        <v>-3.6146473905938796</v>
      </c>
      <c r="AX21" s="88">
        <f t="shared" si="25"/>
        <v>-2.3404208208934842</v>
      </c>
      <c r="AY21" s="88">
        <f t="shared" si="25"/>
        <v>-1.7321654998716811</v>
      </c>
      <c r="AZ21" s="88">
        <f t="shared" si="25"/>
        <v>-1.2666041705121907</v>
      </c>
      <c r="BA21" s="88">
        <f t="shared" si="25"/>
        <v>-0.91782887426601734</v>
      </c>
      <c r="BB21" s="88">
        <f t="shared" si="25"/>
        <v>-0.70068930772191296</v>
      </c>
      <c r="BC21" s="88">
        <f t="shared" si="25"/>
        <v>-0.38781145144373358</v>
      </c>
      <c r="BD21" s="88">
        <f t="shared" si="25"/>
        <v>-0.18722560821772025</v>
      </c>
      <c r="BF21" s="88">
        <f>IF(ISNUMBER(BF20/BF8),BF20/BF8,"n/a ")</f>
        <v>-9.7580184483321979</v>
      </c>
      <c r="BG21" s="88">
        <f>IF(ISNUMBER(BG20/BG8),BG20/BG8,"n/a ")</f>
        <v>-1.9488165474635795</v>
      </c>
      <c r="BH21" s="88">
        <f>IF(ISNUMBER(BH20/BH8),BH20/BH8,"n/a ")</f>
        <v>-0.47423234123190039</v>
      </c>
    </row>
    <row r="22" spans="2:60">
      <c r="AS22" s="23"/>
      <c r="AT22" s="23"/>
      <c r="AU22" s="23"/>
      <c r="AV22" s="23"/>
      <c r="AW22" s="23"/>
      <c r="AX22" s="23"/>
      <c r="AY22" s="23"/>
      <c r="AZ22" s="23"/>
      <c r="BA22" s="22"/>
      <c r="BB22" s="22"/>
      <c r="BC22" s="22"/>
      <c r="BD22" s="22"/>
      <c r="BF22" s="21"/>
      <c r="BG22" s="21"/>
      <c r="BH22" s="21"/>
    </row>
    <row r="23" spans="2:60">
      <c r="B23" s="40" t="s">
        <v>40</v>
      </c>
      <c r="C23" s="40"/>
      <c r="D23" s="40"/>
      <c r="E23" s="40"/>
      <c r="F23" s="41"/>
      <c r="G23" s="40"/>
      <c r="H23" s="55">
        <v>0</v>
      </c>
      <c r="I23" s="54">
        <v>0</v>
      </c>
      <c r="J23" s="54">
        <v>0</v>
      </c>
      <c r="K23" s="54">
        <v>0</v>
      </c>
      <c r="L23" s="54">
        <v>0</v>
      </c>
      <c r="M23" s="54">
        <v>0</v>
      </c>
      <c r="N23" s="54">
        <v>0</v>
      </c>
      <c r="O23" s="54">
        <v>0</v>
      </c>
      <c r="P23" s="54">
        <v>0</v>
      </c>
      <c r="Q23" s="54">
        <v>0</v>
      </c>
      <c r="R23" s="54">
        <v>0</v>
      </c>
      <c r="S23" s="54">
        <v>0</v>
      </c>
      <c r="T23" s="54">
        <v>0</v>
      </c>
      <c r="U23" s="54">
        <v>0</v>
      </c>
      <c r="V23" s="54">
        <v>0</v>
      </c>
      <c r="W23" s="54">
        <v>0</v>
      </c>
      <c r="X23" s="54">
        <v>0</v>
      </c>
      <c r="Y23" s="54">
        <v>0</v>
      </c>
      <c r="Z23" s="54">
        <v>0</v>
      </c>
      <c r="AA23" s="54">
        <v>0</v>
      </c>
      <c r="AB23" s="54">
        <v>0</v>
      </c>
      <c r="AC23" s="54">
        <v>0</v>
      </c>
      <c r="AD23" s="54">
        <v>0</v>
      </c>
      <c r="AE23" s="54">
        <v>0</v>
      </c>
      <c r="AF23" s="54">
        <v>0</v>
      </c>
      <c r="AG23" s="54">
        <v>0</v>
      </c>
      <c r="AH23" s="54">
        <v>0</v>
      </c>
      <c r="AI23" s="54">
        <v>0</v>
      </c>
      <c r="AJ23" s="54">
        <v>0</v>
      </c>
      <c r="AK23" s="54">
        <v>0</v>
      </c>
      <c r="AL23" s="54">
        <v>0</v>
      </c>
      <c r="AM23" s="54">
        <v>0</v>
      </c>
      <c r="AN23" s="54">
        <v>0</v>
      </c>
      <c r="AO23" s="54">
        <v>0</v>
      </c>
      <c r="AP23" s="54">
        <v>0</v>
      </c>
      <c r="AQ23" s="54">
        <v>0</v>
      </c>
      <c r="AS23" s="91">
        <f>SUM(H23:J23)</f>
        <v>0</v>
      </c>
      <c r="AT23" s="91">
        <f>SUM(K23:M23)</f>
        <v>0</v>
      </c>
      <c r="AU23" s="91">
        <f>SUM(N23:P23)</f>
        <v>0</v>
      </c>
      <c r="AV23" s="91">
        <f>SUM(Q23:S23)</f>
        <v>0</v>
      </c>
      <c r="AW23" s="91">
        <f>SUM(T23:V23)</f>
        <v>0</v>
      </c>
      <c r="AX23" s="91">
        <f>SUM(W23:Y23)</f>
        <v>0</v>
      </c>
      <c r="AY23" s="91">
        <f>SUM(Z23:AB23)</f>
        <v>0</v>
      </c>
      <c r="AZ23" s="91">
        <f>SUM(AC23:AE23)</f>
        <v>0</v>
      </c>
      <c r="BA23" s="22">
        <f>SUM(AF23:AH23)</f>
        <v>0</v>
      </c>
      <c r="BB23" s="22">
        <f>SUM(AI23:AK23)</f>
        <v>0</v>
      </c>
      <c r="BC23" s="22">
        <f>SUM(AL23:AN23)</f>
        <v>0</v>
      </c>
      <c r="BD23" s="22">
        <f>SUM(AO23:AQ23)</f>
        <v>0</v>
      </c>
      <c r="BF23" s="46">
        <f>SUM(AS23:AV23)</f>
        <v>0</v>
      </c>
      <c r="BG23" s="46">
        <f>SUM(AW23:AZ23)</f>
        <v>0</v>
      </c>
      <c r="BH23" s="46">
        <f>SUM(BA23:BD23)</f>
        <v>0</v>
      </c>
    </row>
    <row r="24" spans="2:60">
      <c r="B24" s="4" t="s">
        <v>39</v>
      </c>
      <c r="H24" s="38">
        <f t="shared" ref="H24:AQ24" si="26">H20-H23</f>
        <v>-134557.5</v>
      </c>
      <c r="I24" s="37">
        <f t="shared" si="26"/>
        <v>-114832.5</v>
      </c>
      <c r="J24" s="37">
        <f t="shared" si="26"/>
        <v>-138139.21416170636</v>
      </c>
      <c r="K24" s="37">
        <f t="shared" si="26"/>
        <v>-147680.14770601332</v>
      </c>
      <c r="L24" s="37">
        <f t="shared" si="26"/>
        <v>-146586.95280942775</v>
      </c>
      <c r="M24" s="37">
        <f t="shared" si="26"/>
        <v>-142185.76450443536</v>
      </c>
      <c r="N24" s="37">
        <f t="shared" si="26"/>
        <v>-156574.70581122662</v>
      </c>
      <c r="O24" s="37">
        <f t="shared" si="26"/>
        <v>-160753.22798339147</v>
      </c>
      <c r="P24" s="37">
        <f t="shared" si="26"/>
        <v>-157740.07472015923</v>
      </c>
      <c r="Q24" s="37">
        <f t="shared" si="26"/>
        <v>-177558.32640995184</v>
      </c>
      <c r="R24" s="37">
        <f t="shared" si="26"/>
        <v>-169577.16439006571</v>
      </c>
      <c r="S24" s="37">
        <f t="shared" si="26"/>
        <v>-160185.83334535614</v>
      </c>
      <c r="T24" s="37">
        <f t="shared" si="26"/>
        <v>-224832.37338126864</v>
      </c>
      <c r="U24" s="37">
        <f t="shared" si="26"/>
        <v>-215058.85545792602</v>
      </c>
      <c r="V24" s="37">
        <f t="shared" si="26"/>
        <v>-200344.44478198004</v>
      </c>
      <c r="W24" s="37">
        <f t="shared" si="26"/>
        <v>-209000.8973999868</v>
      </c>
      <c r="X24" s="37">
        <f t="shared" si="26"/>
        <v>-190507.99371331889</v>
      </c>
      <c r="Y24" s="37">
        <f t="shared" si="26"/>
        <v>-207450.99231916288</v>
      </c>
      <c r="Z24" s="37">
        <f t="shared" si="26"/>
        <v>-205870.16992949141</v>
      </c>
      <c r="AA24" s="37">
        <f t="shared" si="26"/>
        <v>-201974.51901117244</v>
      </c>
      <c r="AB24" s="37">
        <f t="shared" si="26"/>
        <v>-204922.98635929887</v>
      </c>
      <c r="AC24" s="37">
        <f t="shared" si="26"/>
        <v>-195339.53042591488</v>
      </c>
      <c r="AD24" s="37">
        <f t="shared" si="26"/>
        <v>-207499.0319007308</v>
      </c>
      <c r="AE24" s="37">
        <f t="shared" si="26"/>
        <v>-191225.56215822723</v>
      </c>
      <c r="AF24" s="37">
        <f t="shared" si="26"/>
        <v>-202332.24933078847</v>
      </c>
      <c r="AG24" s="37">
        <f t="shared" si="26"/>
        <v>-177872.6514109369</v>
      </c>
      <c r="AH24" s="37">
        <f t="shared" si="26"/>
        <v>-185623.22780613488</v>
      </c>
      <c r="AI24" s="37">
        <f t="shared" si="26"/>
        <v>-206657.86399370682</v>
      </c>
      <c r="AJ24" s="37">
        <f t="shared" si="26"/>
        <v>-189042.31710555695</v>
      </c>
      <c r="AK24" s="37">
        <f t="shared" si="26"/>
        <v>-164812.97591663088</v>
      </c>
      <c r="AL24" s="37">
        <f t="shared" si="26"/>
        <v>-150045.2168214338</v>
      </c>
      <c r="AM24" s="37">
        <f t="shared" si="26"/>
        <v>-128078.78796310467</v>
      </c>
      <c r="AN24" s="37">
        <f t="shared" si="26"/>
        <v>-117592.74798319105</v>
      </c>
      <c r="AO24" s="37">
        <f t="shared" si="26"/>
        <v>-104306.36139083054</v>
      </c>
      <c r="AP24" s="37">
        <f t="shared" si="26"/>
        <v>-79107.890560924832</v>
      </c>
      <c r="AQ24" s="37">
        <f t="shared" si="26"/>
        <v>-55629.712365392304</v>
      </c>
      <c r="AR24" s="17"/>
      <c r="AS24" s="36">
        <f>SUM(H24:J24)</f>
        <v>-387529.21416170639</v>
      </c>
      <c r="AT24" s="36">
        <f>SUM(K24:M24)</f>
        <v>-436452.86501987639</v>
      </c>
      <c r="AU24" s="36">
        <f>SUM(N24:P24)</f>
        <v>-475068.00851477735</v>
      </c>
      <c r="AV24" s="36">
        <f>SUM(Q24:S24)</f>
        <v>-507321.32414537366</v>
      </c>
      <c r="AW24" s="36">
        <f>SUM(T24:V24)</f>
        <v>-640235.67362117465</v>
      </c>
      <c r="AX24" s="36">
        <f>SUM(W24:Y24)</f>
        <v>-606959.88343246863</v>
      </c>
      <c r="AY24" s="36">
        <f>SUM(Z24:AB24)</f>
        <v>-612767.67529996275</v>
      </c>
      <c r="AZ24" s="36">
        <f>SUM(AC24:AE24)</f>
        <v>-594064.12448487291</v>
      </c>
      <c r="BA24" s="36">
        <f>SUM(AF24:AH24)</f>
        <v>-565828.12854786019</v>
      </c>
      <c r="BB24" s="36">
        <f>SUM(AI24:AK24)</f>
        <v>-560513.15701589466</v>
      </c>
      <c r="BC24" s="36">
        <f>SUM(AL24:AN24)</f>
        <v>-395716.75276772951</v>
      </c>
      <c r="BD24" s="36">
        <f>SUM(AO24:AQ24)</f>
        <v>-239043.96431714768</v>
      </c>
      <c r="BE24" s="17"/>
      <c r="BF24" s="36">
        <f>SUM(AS24:AV24)</f>
        <v>-1806371.4118417338</v>
      </c>
      <c r="BG24" s="36">
        <f>SUM(AW24:AZ24)</f>
        <v>-2454027.3568384787</v>
      </c>
      <c r="BH24" s="36">
        <f>SUM(BA24:BD24)</f>
        <v>-1761102.002648632</v>
      </c>
    </row>
    <row r="25" spans="2:60" ht="13.5">
      <c r="B25" s="89" t="s">
        <v>35</v>
      </c>
      <c r="C25" s="89"/>
      <c r="D25" s="89"/>
      <c r="E25" s="89"/>
      <c r="F25" s="90"/>
      <c r="H25" s="15" t="str">
        <f t="shared" ref="H25:AQ25" si="27">IF(ISNUMBER(H24/H$8),H24/H$8,"n/a ")</f>
        <v xml:space="preserve">n/a </v>
      </c>
      <c r="I25" s="15">
        <f t="shared" si="27"/>
        <v>-139.19090909090909</v>
      </c>
      <c r="J25" s="15">
        <f t="shared" si="27"/>
        <v>-61.527535936665366</v>
      </c>
      <c r="K25" s="15">
        <f t="shared" si="27"/>
        <v>-34.143904509095094</v>
      </c>
      <c r="L25" s="15">
        <f t="shared" si="27"/>
        <v>-21.857372367379007</v>
      </c>
      <c r="M25" s="15">
        <f t="shared" si="27"/>
        <v>-14.576994878122465</v>
      </c>
      <c r="N25" s="15">
        <f t="shared" si="27"/>
        <v>-11.584199412442535</v>
      </c>
      <c r="O25" s="15">
        <f t="shared" si="27"/>
        <v>-9.1237326946689556</v>
      </c>
      <c r="P25" s="15">
        <f t="shared" si="27"/>
        <v>-6.9101612045729581</v>
      </c>
      <c r="Q25" s="15">
        <f t="shared" si="27"/>
        <v>-6.1358726656000107</v>
      </c>
      <c r="R25" s="15">
        <f t="shared" si="27"/>
        <v>-4.7694721020743476</v>
      </c>
      <c r="S25" s="15">
        <f t="shared" si="27"/>
        <v>-3.7421867815241434</v>
      </c>
      <c r="T25" s="15">
        <f t="shared" si="27"/>
        <v>-4.4416241834819594</v>
      </c>
      <c r="U25" s="15">
        <f t="shared" si="27"/>
        <v>-3.6483184870117795</v>
      </c>
      <c r="V25" s="15">
        <f t="shared" si="27"/>
        <v>-2.9656149412471242</v>
      </c>
      <c r="W25" s="15">
        <f t="shared" si="27"/>
        <v>-2.7221072706638942</v>
      </c>
      <c r="X25" s="15">
        <f t="shared" si="27"/>
        <v>-2.207294780700491</v>
      </c>
      <c r="Y25" s="15">
        <f t="shared" si="27"/>
        <v>-2.1553241420996803</v>
      </c>
      <c r="Z25" s="15">
        <f t="shared" si="27"/>
        <v>-1.9269655901791658</v>
      </c>
      <c r="AA25" s="15">
        <f t="shared" si="27"/>
        <v>-1.7173392988077909</v>
      </c>
      <c r="AB25" s="15">
        <f t="shared" si="27"/>
        <v>-1.5847085786176429</v>
      </c>
      <c r="AC25" s="15">
        <f t="shared" si="27"/>
        <v>-1.3750653318236905</v>
      </c>
      <c r="AD25" s="15">
        <f t="shared" si="27"/>
        <v>-1.3306539471474206</v>
      </c>
      <c r="AE25" s="15">
        <f t="shared" si="27"/>
        <v>-1.1181137980048528</v>
      </c>
      <c r="AF25" s="15">
        <f t="shared" si="27"/>
        <v>-1.0797969636476115</v>
      </c>
      <c r="AG25" s="15">
        <f t="shared" si="27"/>
        <v>-0.86747283157622534</v>
      </c>
      <c r="AH25" s="15">
        <f t="shared" si="27"/>
        <v>-0.82845844441002658</v>
      </c>
      <c r="AI25" s="15">
        <f t="shared" si="27"/>
        <v>-0.84544854437672612</v>
      </c>
      <c r="AJ25" s="15">
        <f t="shared" si="27"/>
        <v>-0.71018029624764345</v>
      </c>
      <c r="AK25" s="15">
        <f t="shared" si="27"/>
        <v>-0.56965556829780817</v>
      </c>
      <c r="AL25" s="15">
        <f t="shared" si="27"/>
        <v>-0.47812085918411795</v>
      </c>
      <c r="AM25" s="15">
        <f t="shared" si="27"/>
        <v>-0.37705446335967802</v>
      </c>
      <c r="AN25" s="15">
        <f t="shared" si="27"/>
        <v>-0.32052174885745466</v>
      </c>
      <c r="AO25" s="15">
        <f t="shared" si="27"/>
        <v>-0.26380832707056073</v>
      </c>
      <c r="AP25" s="15">
        <f t="shared" si="27"/>
        <v>-0.18605965859679957</v>
      </c>
      <c r="AQ25" s="15">
        <f t="shared" si="27"/>
        <v>-0.12193941204914148</v>
      </c>
      <c r="AS25" s="88">
        <f t="shared" ref="AS25:BD25" si="28">IF(ISNUMBER(AS24/AS$8),AS24/AS$8,"n/a ")</f>
        <v>-126.22440144767441</v>
      </c>
      <c r="AT25" s="88">
        <f t="shared" si="28"/>
        <v>-20.997575056383635</v>
      </c>
      <c r="AU25" s="88">
        <f t="shared" si="28"/>
        <v>-8.8036312956088132</v>
      </c>
      <c r="AV25" s="88">
        <f t="shared" si="28"/>
        <v>-4.7281589303288545</v>
      </c>
      <c r="AW25" s="88">
        <f t="shared" si="28"/>
        <v>-3.6146473905938796</v>
      </c>
      <c r="AX25" s="88">
        <f t="shared" si="28"/>
        <v>-2.3404208208934842</v>
      </c>
      <c r="AY25" s="88">
        <f t="shared" si="28"/>
        <v>-1.7321654998716811</v>
      </c>
      <c r="AZ25" s="88">
        <f t="shared" si="28"/>
        <v>-1.2666041705121907</v>
      </c>
      <c r="BA25" s="88">
        <f t="shared" si="28"/>
        <v>-0.91782887426601734</v>
      </c>
      <c r="BB25" s="88">
        <f t="shared" si="28"/>
        <v>-0.70068930772191296</v>
      </c>
      <c r="BC25" s="88">
        <f t="shared" si="28"/>
        <v>-0.38781145144373358</v>
      </c>
      <c r="BD25" s="88">
        <f t="shared" si="28"/>
        <v>-0.18722560821772025</v>
      </c>
      <c r="BF25" s="88">
        <f>IF(ISNUMBER(BF24/BF$8),BF24/BF$8,"n/a ")</f>
        <v>-9.7580184483321979</v>
      </c>
      <c r="BG25" s="88">
        <f>IF(ISNUMBER(BG24/BG$8),BG24/BG$8,"n/a ")</f>
        <v>-1.9488165474635795</v>
      </c>
      <c r="BH25" s="88">
        <f>IF(ISNUMBER(BH24/BH$8),BH24/BH$8,"n/a ")</f>
        <v>-0.47423234123190039</v>
      </c>
    </row>
    <row r="26" spans="2:60">
      <c r="AS26" s="23"/>
      <c r="AT26" s="23"/>
      <c r="AU26" s="23"/>
      <c r="AV26" s="23"/>
      <c r="AW26" s="23"/>
      <c r="AX26" s="23"/>
      <c r="AY26" s="23"/>
      <c r="AZ26" s="23"/>
      <c r="BA26" s="22"/>
      <c r="BB26" s="22"/>
      <c r="BC26" s="22"/>
      <c r="BD26" s="22"/>
      <c r="BF26" s="21"/>
      <c r="BG26" s="21"/>
      <c r="BH26" s="21"/>
    </row>
    <row r="27" spans="2:60">
      <c r="B27" s="40" t="s">
        <v>38</v>
      </c>
      <c r="C27" s="40"/>
      <c r="D27" s="40"/>
      <c r="E27" s="40"/>
      <c r="F27" s="41"/>
      <c r="G27" s="40"/>
      <c r="H27" s="55">
        <v>0</v>
      </c>
      <c r="I27" s="54">
        <v>0</v>
      </c>
      <c r="J27" s="54">
        <v>0</v>
      </c>
      <c r="K27" s="54">
        <v>0</v>
      </c>
      <c r="L27" s="54">
        <v>0</v>
      </c>
      <c r="M27" s="54">
        <v>0</v>
      </c>
      <c r="N27" s="54">
        <v>0</v>
      </c>
      <c r="O27" s="54">
        <v>0</v>
      </c>
      <c r="P27" s="54">
        <v>0</v>
      </c>
      <c r="Q27" s="54">
        <v>0</v>
      </c>
      <c r="R27" s="54">
        <v>0</v>
      </c>
      <c r="S27" s="54">
        <v>0</v>
      </c>
      <c r="T27" s="54">
        <v>0</v>
      </c>
      <c r="U27" s="54">
        <v>0</v>
      </c>
      <c r="V27" s="54">
        <v>0</v>
      </c>
      <c r="W27" s="54">
        <v>0</v>
      </c>
      <c r="X27" s="54">
        <v>0</v>
      </c>
      <c r="Y27" s="54">
        <v>0</v>
      </c>
      <c r="Z27" s="54">
        <v>0</v>
      </c>
      <c r="AA27" s="54">
        <v>0</v>
      </c>
      <c r="AB27" s="54">
        <v>0</v>
      </c>
      <c r="AC27" s="54">
        <v>0</v>
      </c>
      <c r="AD27" s="54">
        <v>0</v>
      </c>
      <c r="AE27" s="54">
        <v>0</v>
      </c>
      <c r="AF27" s="54">
        <v>0</v>
      </c>
      <c r="AG27" s="54">
        <v>0</v>
      </c>
      <c r="AH27" s="54">
        <v>0</v>
      </c>
      <c r="AI27" s="54">
        <v>0</v>
      </c>
      <c r="AJ27" s="54">
        <v>0</v>
      </c>
      <c r="AK27" s="54">
        <v>0</v>
      </c>
      <c r="AL27" s="54">
        <v>0</v>
      </c>
      <c r="AM27" s="54">
        <v>0</v>
      </c>
      <c r="AN27" s="54">
        <v>0</v>
      </c>
      <c r="AO27" s="54">
        <v>0</v>
      </c>
      <c r="AP27" s="54">
        <v>0</v>
      </c>
      <c r="AQ27" s="54">
        <v>0</v>
      </c>
      <c r="AS27" s="91">
        <f>SUM(H27:J27)</f>
        <v>0</v>
      </c>
      <c r="AT27" s="91">
        <f>SUM(K27:M27)</f>
        <v>0</v>
      </c>
      <c r="AU27" s="91">
        <f>SUM(N27:P27)</f>
        <v>0</v>
      </c>
      <c r="AV27" s="91">
        <f>SUM(Q27:S27)</f>
        <v>0</v>
      </c>
      <c r="AW27" s="91">
        <f>SUM(T27:V27)</f>
        <v>0</v>
      </c>
      <c r="AX27" s="91">
        <f>SUM(W27:Y27)</f>
        <v>0</v>
      </c>
      <c r="AY27" s="91">
        <f>SUM(Z27:AB27)</f>
        <v>0</v>
      </c>
      <c r="AZ27" s="91">
        <f>SUM(AC27:AE27)</f>
        <v>0</v>
      </c>
      <c r="BA27" s="22">
        <f>SUM(AF27:AH27)</f>
        <v>0</v>
      </c>
      <c r="BB27" s="22">
        <f>SUM(AI27:AK27)</f>
        <v>0</v>
      </c>
      <c r="BC27" s="22">
        <f>SUM(AL27:AN27)</f>
        <v>0</v>
      </c>
      <c r="BD27" s="22">
        <f>SUM(AO27:AQ27)</f>
        <v>0</v>
      </c>
      <c r="BF27" s="46">
        <f>SUM(AS27:AV27)</f>
        <v>0</v>
      </c>
      <c r="BG27" s="46">
        <f>SUM(AW27:AZ27)</f>
        <v>0</v>
      </c>
      <c r="BH27" s="46">
        <f>SUM(BA27:BD27)</f>
        <v>0</v>
      </c>
    </row>
    <row r="28" spans="2:60">
      <c r="B28" s="4" t="s">
        <v>37</v>
      </c>
      <c r="H28" s="38">
        <f t="shared" ref="H28:AQ28" si="29">H24+H27</f>
        <v>-134557.5</v>
      </c>
      <c r="I28" s="37">
        <f t="shared" si="29"/>
        <v>-114832.5</v>
      </c>
      <c r="J28" s="37">
        <f t="shared" si="29"/>
        <v>-138139.21416170636</v>
      </c>
      <c r="K28" s="37">
        <f t="shared" si="29"/>
        <v>-147680.14770601332</v>
      </c>
      <c r="L28" s="37">
        <f t="shared" si="29"/>
        <v>-146586.95280942775</v>
      </c>
      <c r="M28" s="37">
        <f t="shared" si="29"/>
        <v>-142185.76450443536</v>
      </c>
      <c r="N28" s="37">
        <f t="shared" si="29"/>
        <v>-156574.70581122662</v>
      </c>
      <c r="O28" s="37">
        <f t="shared" si="29"/>
        <v>-160753.22798339147</v>
      </c>
      <c r="P28" s="37">
        <f t="shared" si="29"/>
        <v>-157740.07472015923</v>
      </c>
      <c r="Q28" s="37">
        <f t="shared" si="29"/>
        <v>-177558.32640995184</v>
      </c>
      <c r="R28" s="37">
        <f t="shared" si="29"/>
        <v>-169577.16439006571</v>
      </c>
      <c r="S28" s="37">
        <f t="shared" si="29"/>
        <v>-160185.83334535614</v>
      </c>
      <c r="T28" s="37">
        <f t="shared" si="29"/>
        <v>-224832.37338126864</v>
      </c>
      <c r="U28" s="37">
        <f t="shared" si="29"/>
        <v>-215058.85545792602</v>
      </c>
      <c r="V28" s="37">
        <f t="shared" si="29"/>
        <v>-200344.44478198004</v>
      </c>
      <c r="W28" s="37">
        <f t="shared" si="29"/>
        <v>-209000.8973999868</v>
      </c>
      <c r="X28" s="37">
        <f t="shared" si="29"/>
        <v>-190507.99371331889</v>
      </c>
      <c r="Y28" s="37">
        <f t="shared" si="29"/>
        <v>-207450.99231916288</v>
      </c>
      <c r="Z28" s="37">
        <f t="shared" si="29"/>
        <v>-205870.16992949141</v>
      </c>
      <c r="AA28" s="37">
        <f t="shared" si="29"/>
        <v>-201974.51901117244</v>
      </c>
      <c r="AB28" s="37">
        <f t="shared" si="29"/>
        <v>-204922.98635929887</v>
      </c>
      <c r="AC28" s="37">
        <f t="shared" si="29"/>
        <v>-195339.53042591488</v>
      </c>
      <c r="AD28" s="37">
        <f t="shared" si="29"/>
        <v>-207499.0319007308</v>
      </c>
      <c r="AE28" s="37">
        <f t="shared" si="29"/>
        <v>-191225.56215822723</v>
      </c>
      <c r="AF28" s="37">
        <f t="shared" si="29"/>
        <v>-202332.24933078847</v>
      </c>
      <c r="AG28" s="37">
        <f t="shared" si="29"/>
        <v>-177872.6514109369</v>
      </c>
      <c r="AH28" s="37">
        <f t="shared" si="29"/>
        <v>-185623.22780613488</v>
      </c>
      <c r="AI28" s="37">
        <f t="shared" si="29"/>
        <v>-206657.86399370682</v>
      </c>
      <c r="AJ28" s="37">
        <f t="shared" si="29"/>
        <v>-189042.31710555695</v>
      </c>
      <c r="AK28" s="37">
        <f t="shared" si="29"/>
        <v>-164812.97591663088</v>
      </c>
      <c r="AL28" s="37">
        <f t="shared" si="29"/>
        <v>-150045.2168214338</v>
      </c>
      <c r="AM28" s="37">
        <f t="shared" si="29"/>
        <v>-128078.78796310467</v>
      </c>
      <c r="AN28" s="37">
        <f t="shared" si="29"/>
        <v>-117592.74798319105</v>
      </c>
      <c r="AO28" s="37">
        <f t="shared" si="29"/>
        <v>-104306.36139083054</v>
      </c>
      <c r="AP28" s="37">
        <f t="shared" si="29"/>
        <v>-79107.890560924832</v>
      </c>
      <c r="AQ28" s="37">
        <f t="shared" si="29"/>
        <v>-55629.712365392304</v>
      </c>
      <c r="AR28" s="17"/>
      <c r="AS28" s="36">
        <f>SUM(H28:J28)</f>
        <v>-387529.21416170639</v>
      </c>
      <c r="AT28" s="36">
        <f>SUM(K28:M28)</f>
        <v>-436452.86501987639</v>
      </c>
      <c r="AU28" s="36">
        <f>SUM(N28:P28)</f>
        <v>-475068.00851477735</v>
      </c>
      <c r="AV28" s="36">
        <f>SUM(Q28:S28)</f>
        <v>-507321.32414537366</v>
      </c>
      <c r="AW28" s="36">
        <f>SUM(T28:V28)</f>
        <v>-640235.67362117465</v>
      </c>
      <c r="AX28" s="36">
        <f>SUM(W28:Y28)</f>
        <v>-606959.88343246863</v>
      </c>
      <c r="AY28" s="36">
        <f>SUM(Z28:AB28)</f>
        <v>-612767.67529996275</v>
      </c>
      <c r="AZ28" s="36">
        <f>SUM(AC28:AE28)</f>
        <v>-594064.12448487291</v>
      </c>
      <c r="BA28" s="36">
        <f>SUM(AF28:AH28)</f>
        <v>-565828.12854786019</v>
      </c>
      <c r="BB28" s="36">
        <f>SUM(AI28:AK28)</f>
        <v>-560513.15701589466</v>
      </c>
      <c r="BC28" s="36">
        <f>SUM(AL28:AN28)</f>
        <v>-395716.75276772951</v>
      </c>
      <c r="BD28" s="36">
        <f>SUM(AO28:AQ28)</f>
        <v>-239043.96431714768</v>
      </c>
      <c r="BE28" s="17"/>
      <c r="BF28" s="36">
        <f>SUM(AS28:AV28)</f>
        <v>-1806371.4118417338</v>
      </c>
      <c r="BG28" s="36">
        <f>SUM(AW28:AZ28)</f>
        <v>-2454027.3568384787</v>
      </c>
      <c r="BH28" s="36">
        <f>SUM(BA28:BD28)</f>
        <v>-1761102.002648632</v>
      </c>
    </row>
    <row r="29" spans="2:60">
      <c r="AS29" s="23"/>
      <c r="AT29" s="23"/>
      <c r="AU29" s="23"/>
      <c r="AV29" s="23"/>
      <c r="AW29" s="23"/>
      <c r="AX29" s="23"/>
      <c r="AY29" s="23"/>
      <c r="AZ29" s="23"/>
      <c r="BA29" s="22"/>
      <c r="BB29" s="22"/>
      <c r="BC29" s="22"/>
      <c r="BD29" s="22"/>
      <c r="BF29" s="21"/>
      <c r="BG29" s="21"/>
      <c r="BH29" s="21"/>
    </row>
    <row r="30" spans="2:60">
      <c r="B30" s="40" t="s">
        <v>36</v>
      </c>
      <c r="C30" s="40"/>
      <c r="D30" s="40"/>
      <c r="E30" s="40"/>
      <c r="F30" s="93"/>
      <c r="G30" s="92">
        <v>0</v>
      </c>
      <c r="H30" s="39">
        <f t="shared" ref="H30:AQ30" si="30">-MAX(H28*$G30,0)</f>
        <v>0</v>
      </c>
      <c r="I30" s="5">
        <f t="shared" si="30"/>
        <v>0</v>
      </c>
      <c r="J30" s="5">
        <f t="shared" si="30"/>
        <v>0</v>
      </c>
      <c r="K30" s="5">
        <f t="shared" si="30"/>
        <v>0</v>
      </c>
      <c r="L30" s="5">
        <f t="shared" si="30"/>
        <v>0</v>
      </c>
      <c r="M30" s="5">
        <f t="shared" si="30"/>
        <v>0</v>
      </c>
      <c r="N30" s="5">
        <f t="shared" si="30"/>
        <v>0</v>
      </c>
      <c r="O30" s="5">
        <f t="shared" si="30"/>
        <v>0</v>
      </c>
      <c r="P30" s="5">
        <f t="shared" si="30"/>
        <v>0</v>
      </c>
      <c r="Q30" s="5">
        <f t="shared" si="30"/>
        <v>0</v>
      </c>
      <c r="R30" s="5">
        <f t="shared" si="30"/>
        <v>0</v>
      </c>
      <c r="S30" s="5">
        <f t="shared" si="30"/>
        <v>0</v>
      </c>
      <c r="T30" s="5">
        <f t="shared" si="30"/>
        <v>0</v>
      </c>
      <c r="U30" s="5">
        <f t="shared" si="30"/>
        <v>0</v>
      </c>
      <c r="V30" s="5">
        <f t="shared" si="30"/>
        <v>0</v>
      </c>
      <c r="W30" s="5">
        <f t="shared" si="30"/>
        <v>0</v>
      </c>
      <c r="X30" s="5">
        <f t="shared" si="30"/>
        <v>0</v>
      </c>
      <c r="Y30" s="5">
        <f t="shared" si="30"/>
        <v>0</v>
      </c>
      <c r="Z30" s="5">
        <f t="shared" si="30"/>
        <v>0</v>
      </c>
      <c r="AA30" s="5">
        <f t="shared" si="30"/>
        <v>0</v>
      </c>
      <c r="AB30" s="5">
        <f t="shared" si="30"/>
        <v>0</v>
      </c>
      <c r="AC30" s="5">
        <f t="shared" si="30"/>
        <v>0</v>
      </c>
      <c r="AD30" s="5">
        <f t="shared" si="30"/>
        <v>0</v>
      </c>
      <c r="AE30" s="5">
        <f t="shared" si="30"/>
        <v>0</v>
      </c>
      <c r="AF30" s="5">
        <f t="shared" si="30"/>
        <v>0</v>
      </c>
      <c r="AG30" s="5">
        <f t="shared" si="30"/>
        <v>0</v>
      </c>
      <c r="AH30" s="5">
        <f t="shared" si="30"/>
        <v>0</v>
      </c>
      <c r="AI30" s="5">
        <f t="shared" si="30"/>
        <v>0</v>
      </c>
      <c r="AJ30" s="5">
        <f t="shared" si="30"/>
        <v>0</v>
      </c>
      <c r="AK30" s="5">
        <f t="shared" si="30"/>
        <v>0</v>
      </c>
      <c r="AL30" s="5">
        <f t="shared" si="30"/>
        <v>0</v>
      </c>
      <c r="AM30" s="5">
        <f t="shared" si="30"/>
        <v>0</v>
      </c>
      <c r="AN30" s="5">
        <f t="shared" si="30"/>
        <v>0</v>
      </c>
      <c r="AO30" s="5">
        <f t="shared" si="30"/>
        <v>0</v>
      </c>
      <c r="AP30" s="5">
        <f t="shared" si="30"/>
        <v>0</v>
      </c>
      <c r="AQ30" s="5">
        <f t="shared" si="30"/>
        <v>0</v>
      </c>
      <c r="AS30" s="91">
        <f>SUM(H30:J30)</f>
        <v>0</v>
      </c>
      <c r="AT30" s="91">
        <f>SUM(K30:M30)</f>
        <v>0</v>
      </c>
      <c r="AU30" s="91">
        <f>SUM(N30:P30)</f>
        <v>0</v>
      </c>
      <c r="AV30" s="91">
        <f>SUM(Q30:S30)</f>
        <v>0</v>
      </c>
      <c r="AW30" s="91">
        <f>SUM(T30:V30)</f>
        <v>0</v>
      </c>
      <c r="AX30" s="91">
        <f>SUM(W30:Y30)</f>
        <v>0</v>
      </c>
      <c r="AY30" s="91">
        <f>SUM(Z30:AB30)</f>
        <v>0</v>
      </c>
      <c r="AZ30" s="91">
        <f>SUM(AC30:AE30)</f>
        <v>0</v>
      </c>
      <c r="BA30" s="22">
        <f>SUM(AF30:AH30)</f>
        <v>0</v>
      </c>
      <c r="BB30" s="22">
        <f>SUM(AI30:AK30)</f>
        <v>0</v>
      </c>
      <c r="BC30" s="22">
        <f>SUM(AL30:AN30)</f>
        <v>0</v>
      </c>
      <c r="BD30" s="22">
        <f>SUM(AO30:AQ30)</f>
        <v>0</v>
      </c>
      <c r="BF30" s="46">
        <f>SUM(AS30:AV30)</f>
        <v>0</v>
      </c>
      <c r="BG30" s="46">
        <f>SUM(AW30:AZ30)</f>
        <v>0</v>
      </c>
      <c r="BH30" s="46">
        <f>SUM(BA30:BD30)</f>
        <v>0</v>
      </c>
    </row>
    <row r="31" spans="2:60">
      <c r="B31" s="4" t="s">
        <v>18</v>
      </c>
      <c r="H31" s="38">
        <f t="shared" ref="H31:AQ31" si="31">H28+H30</f>
        <v>-134557.5</v>
      </c>
      <c r="I31" s="37">
        <f t="shared" si="31"/>
        <v>-114832.5</v>
      </c>
      <c r="J31" s="37">
        <f t="shared" si="31"/>
        <v>-138139.21416170636</v>
      </c>
      <c r="K31" s="37">
        <f t="shared" si="31"/>
        <v>-147680.14770601332</v>
      </c>
      <c r="L31" s="37">
        <f t="shared" si="31"/>
        <v>-146586.95280942775</v>
      </c>
      <c r="M31" s="37">
        <f t="shared" si="31"/>
        <v>-142185.76450443536</v>
      </c>
      <c r="N31" s="37">
        <f t="shared" si="31"/>
        <v>-156574.70581122662</v>
      </c>
      <c r="O31" s="37">
        <f t="shared" si="31"/>
        <v>-160753.22798339147</v>
      </c>
      <c r="P31" s="37">
        <f t="shared" si="31"/>
        <v>-157740.07472015923</v>
      </c>
      <c r="Q31" s="37">
        <f t="shared" si="31"/>
        <v>-177558.32640995184</v>
      </c>
      <c r="R31" s="37">
        <f t="shared" si="31"/>
        <v>-169577.16439006571</v>
      </c>
      <c r="S31" s="37">
        <f t="shared" si="31"/>
        <v>-160185.83334535614</v>
      </c>
      <c r="T31" s="37">
        <f t="shared" si="31"/>
        <v>-224832.37338126864</v>
      </c>
      <c r="U31" s="37">
        <f t="shared" si="31"/>
        <v>-215058.85545792602</v>
      </c>
      <c r="V31" s="37">
        <f t="shared" si="31"/>
        <v>-200344.44478198004</v>
      </c>
      <c r="W31" s="37">
        <f t="shared" si="31"/>
        <v>-209000.8973999868</v>
      </c>
      <c r="X31" s="37">
        <f t="shared" si="31"/>
        <v>-190507.99371331889</v>
      </c>
      <c r="Y31" s="37">
        <f t="shared" si="31"/>
        <v>-207450.99231916288</v>
      </c>
      <c r="Z31" s="37">
        <f t="shared" si="31"/>
        <v>-205870.16992949141</v>
      </c>
      <c r="AA31" s="37">
        <f t="shared" si="31"/>
        <v>-201974.51901117244</v>
      </c>
      <c r="AB31" s="37">
        <f t="shared" si="31"/>
        <v>-204922.98635929887</v>
      </c>
      <c r="AC31" s="37">
        <f t="shared" si="31"/>
        <v>-195339.53042591488</v>
      </c>
      <c r="AD31" s="37">
        <f t="shared" si="31"/>
        <v>-207499.0319007308</v>
      </c>
      <c r="AE31" s="37">
        <f t="shared" si="31"/>
        <v>-191225.56215822723</v>
      </c>
      <c r="AF31" s="37">
        <f t="shared" si="31"/>
        <v>-202332.24933078847</v>
      </c>
      <c r="AG31" s="37">
        <f t="shared" si="31"/>
        <v>-177872.6514109369</v>
      </c>
      <c r="AH31" s="37">
        <f t="shared" si="31"/>
        <v>-185623.22780613488</v>
      </c>
      <c r="AI31" s="37">
        <f t="shared" si="31"/>
        <v>-206657.86399370682</v>
      </c>
      <c r="AJ31" s="37">
        <f t="shared" si="31"/>
        <v>-189042.31710555695</v>
      </c>
      <c r="AK31" s="37">
        <f t="shared" si="31"/>
        <v>-164812.97591663088</v>
      </c>
      <c r="AL31" s="37">
        <f t="shared" si="31"/>
        <v>-150045.2168214338</v>
      </c>
      <c r="AM31" s="37">
        <f t="shared" si="31"/>
        <v>-128078.78796310467</v>
      </c>
      <c r="AN31" s="37">
        <f t="shared" si="31"/>
        <v>-117592.74798319105</v>
      </c>
      <c r="AO31" s="37">
        <f t="shared" si="31"/>
        <v>-104306.36139083054</v>
      </c>
      <c r="AP31" s="37">
        <f t="shared" si="31"/>
        <v>-79107.890560924832</v>
      </c>
      <c r="AQ31" s="37">
        <f t="shared" si="31"/>
        <v>-55629.712365392304</v>
      </c>
      <c r="AR31" s="17"/>
      <c r="AS31" s="36">
        <f>SUM(H31:J31)</f>
        <v>-387529.21416170639</v>
      </c>
      <c r="AT31" s="36">
        <f>SUM(K31:M31)</f>
        <v>-436452.86501987639</v>
      </c>
      <c r="AU31" s="36">
        <f>SUM(N31:P31)</f>
        <v>-475068.00851477735</v>
      </c>
      <c r="AV31" s="36">
        <f>SUM(Q31:S31)</f>
        <v>-507321.32414537366</v>
      </c>
      <c r="AW31" s="36">
        <f>SUM(T31:V31)</f>
        <v>-640235.67362117465</v>
      </c>
      <c r="AX31" s="36">
        <f>SUM(W31:Y31)</f>
        <v>-606959.88343246863</v>
      </c>
      <c r="AY31" s="36">
        <f>SUM(Z31:AB31)</f>
        <v>-612767.67529996275</v>
      </c>
      <c r="AZ31" s="36">
        <f>SUM(AC31:AE31)</f>
        <v>-594064.12448487291</v>
      </c>
      <c r="BA31" s="36">
        <f>SUM(AF31:AH31)</f>
        <v>-565828.12854786019</v>
      </c>
      <c r="BB31" s="36">
        <f>SUM(AI31:AK31)</f>
        <v>-560513.15701589466</v>
      </c>
      <c r="BC31" s="36">
        <f>SUM(AL31:AN31)</f>
        <v>-395716.75276772951</v>
      </c>
      <c r="BD31" s="36">
        <f>SUM(AO31:AQ31)</f>
        <v>-239043.96431714768</v>
      </c>
      <c r="BE31" s="17"/>
      <c r="BF31" s="36">
        <f>SUM(AS31:AV31)</f>
        <v>-1806371.4118417338</v>
      </c>
      <c r="BG31" s="36">
        <f>SUM(AW31:AZ31)</f>
        <v>-2454027.3568384787</v>
      </c>
      <c r="BH31" s="36">
        <f>SUM(BA31:BD31)</f>
        <v>-1761102.002648632</v>
      </c>
    </row>
    <row r="32" spans="2:60" ht="13.5">
      <c r="B32" s="89" t="s">
        <v>35</v>
      </c>
      <c r="C32" s="89"/>
      <c r="D32" s="89"/>
      <c r="E32" s="89"/>
      <c r="F32" s="90"/>
      <c r="G32" s="89"/>
      <c r="H32" s="15" t="str">
        <f t="shared" ref="H32:AQ32" si="32">IF(ISNUMBER(H31/H8),H31/H8,"n/a ")</f>
        <v xml:space="preserve">n/a </v>
      </c>
      <c r="I32" s="15">
        <f t="shared" si="32"/>
        <v>-139.19090909090909</v>
      </c>
      <c r="J32" s="15">
        <f t="shared" si="32"/>
        <v>-61.527535936665366</v>
      </c>
      <c r="K32" s="15">
        <f t="shared" si="32"/>
        <v>-34.143904509095094</v>
      </c>
      <c r="L32" s="15">
        <f t="shared" si="32"/>
        <v>-21.857372367379007</v>
      </c>
      <c r="M32" s="15">
        <f t="shared" si="32"/>
        <v>-14.576994878122465</v>
      </c>
      <c r="N32" s="15">
        <f t="shared" si="32"/>
        <v>-11.584199412442535</v>
      </c>
      <c r="O32" s="15">
        <f t="shared" si="32"/>
        <v>-9.1237326946689556</v>
      </c>
      <c r="P32" s="15">
        <f t="shared" si="32"/>
        <v>-6.9101612045729581</v>
      </c>
      <c r="Q32" s="15">
        <f t="shared" si="32"/>
        <v>-6.1358726656000107</v>
      </c>
      <c r="R32" s="15">
        <f t="shared" si="32"/>
        <v>-4.7694721020743476</v>
      </c>
      <c r="S32" s="15">
        <f t="shared" si="32"/>
        <v>-3.7421867815241434</v>
      </c>
      <c r="T32" s="15">
        <f t="shared" si="32"/>
        <v>-4.4416241834819594</v>
      </c>
      <c r="U32" s="15">
        <f t="shared" si="32"/>
        <v>-3.6483184870117795</v>
      </c>
      <c r="V32" s="15">
        <f t="shared" si="32"/>
        <v>-2.9656149412471242</v>
      </c>
      <c r="W32" s="15">
        <f t="shared" si="32"/>
        <v>-2.7221072706638942</v>
      </c>
      <c r="X32" s="15">
        <f t="shared" si="32"/>
        <v>-2.207294780700491</v>
      </c>
      <c r="Y32" s="15">
        <f t="shared" si="32"/>
        <v>-2.1553241420996803</v>
      </c>
      <c r="Z32" s="15">
        <f t="shared" si="32"/>
        <v>-1.9269655901791658</v>
      </c>
      <c r="AA32" s="15">
        <f t="shared" si="32"/>
        <v>-1.7173392988077909</v>
      </c>
      <c r="AB32" s="15">
        <f t="shared" si="32"/>
        <v>-1.5847085786176429</v>
      </c>
      <c r="AC32" s="15">
        <f t="shared" si="32"/>
        <v>-1.3750653318236905</v>
      </c>
      <c r="AD32" s="15">
        <f t="shared" si="32"/>
        <v>-1.3306539471474206</v>
      </c>
      <c r="AE32" s="15">
        <f t="shared" si="32"/>
        <v>-1.1181137980048528</v>
      </c>
      <c r="AF32" s="15">
        <f t="shared" si="32"/>
        <v>-1.0797969636476115</v>
      </c>
      <c r="AG32" s="15">
        <f t="shared" si="32"/>
        <v>-0.86747283157622534</v>
      </c>
      <c r="AH32" s="15">
        <f t="shared" si="32"/>
        <v>-0.82845844441002658</v>
      </c>
      <c r="AI32" s="15">
        <f t="shared" si="32"/>
        <v>-0.84544854437672612</v>
      </c>
      <c r="AJ32" s="15">
        <f t="shared" si="32"/>
        <v>-0.71018029624764345</v>
      </c>
      <c r="AK32" s="15">
        <f t="shared" si="32"/>
        <v>-0.56965556829780817</v>
      </c>
      <c r="AL32" s="15">
        <f t="shared" si="32"/>
        <v>-0.47812085918411795</v>
      </c>
      <c r="AM32" s="15">
        <f t="shared" si="32"/>
        <v>-0.37705446335967802</v>
      </c>
      <c r="AN32" s="15">
        <f t="shared" si="32"/>
        <v>-0.32052174885745466</v>
      </c>
      <c r="AO32" s="15">
        <f t="shared" si="32"/>
        <v>-0.26380832707056073</v>
      </c>
      <c r="AP32" s="15">
        <f t="shared" si="32"/>
        <v>-0.18605965859679957</v>
      </c>
      <c r="AQ32" s="15">
        <f t="shared" si="32"/>
        <v>-0.12193941204914148</v>
      </c>
      <c r="AS32" s="88">
        <f t="shared" ref="AS32:BD32" si="33">IF(ISNUMBER(AS31/AS8),AS31/AS8,"n/a ")</f>
        <v>-126.22440144767441</v>
      </c>
      <c r="AT32" s="88">
        <f t="shared" si="33"/>
        <v>-20.997575056383635</v>
      </c>
      <c r="AU32" s="88">
        <f t="shared" si="33"/>
        <v>-8.8036312956088132</v>
      </c>
      <c r="AV32" s="88">
        <f t="shared" si="33"/>
        <v>-4.7281589303288545</v>
      </c>
      <c r="AW32" s="88">
        <f t="shared" si="33"/>
        <v>-3.6146473905938796</v>
      </c>
      <c r="AX32" s="88">
        <f t="shared" si="33"/>
        <v>-2.3404208208934842</v>
      </c>
      <c r="AY32" s="88">
        <f t="shared" si="33"/>
        <v>-1.7321654998716811</v>
      </c>
      <c r="AZ32" s="88">
        <f t="shared" si="33"/>
        <v>-1.2666041705121907</v>
      </c>
      <c r="BA32" s="88">
        <f t="shared" si="33"/>
        <v>-0.91782887426601734</v>
      </c>
      <c r="BB32" s="88">
        <f t="shared" si="33"/>
        <v>-0.70068930772191296</v>
      </c>
      <c r="BC32" s="88">
        <f t="shared" si="33"/>
        <v>-0.38781145144373358</v>
      </c>
      <c r="BD32" s="88">
        <f t="shared" si="33"/>
        <v>-0.18722560821772025</v>
      </c>
      <c r="BF32" s="88">
        <f>IF(ISNUMBER(BF31/BF8),BF31/BF8,"n/a ")</f>
        <v>-9.7580184483321979</v>
      </c>
      <c r="BG32" s="88">
        <f>IF(ISNUMBER(BG31/BG8),BG31/BG8,"n/a ")</f>
        <v>-1.9488165474635795</v>
      </c>
      <c r="BH32" s="88">
        <f>IF(ISNUMBER(BH31/BH8),BH31/BH8,"n/a ")</f>
        <v>-0.47423234123190039</v>
      </c>
    </row>
    <row r="33" spans="1:60" ht="5.25" customHeight="1" thickBot="1">
      <c r="B33" s="7"/>
      <c r="C33" s="7"/>
      <c r="D33" s="7"/>
      <c r="E33" s="7"/>
      <c r="F33" s="10"/>
      <c r="G33" s="7"/>
      <c r="H33" s="9"/>
      <c r="I33" s="7"/>
      <c r="J33" s="7"/>
      <c r="K33" s="8"/>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S33" s="6"/>
      <c r="AT33" s="6"/>
      <c r="AU33" s="6"/>
      <c r="AV33" s="6"/>
      <c r="AW33" s="6"/>
      <c r="AX33" s="6"/>
      <c r="AY33" s="6"/>
      <c r="AZ33" s="6"/>
      <c r="BA33" s="6"/>
      <c r="BB33" s="6"/>
      <c r="BC33" s="6"/>
      <c r="BD33" s="6"/>
      <c r="BF33" s="6"/>
      <c r="BG33" s="6"/>
      <c r="BH33" s="6"/>
    </row>
    <row r="34" spans="1:60" ht="13.5" thickTop="1">
      <c r="B34" s="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S34" s="33"/>
      <c r="AT34" s="33"/>
      <c r="AU34" s="33"/>
      <c r="AV34" s="33"/>
      <c r="AW34" s="33"/>
      <c r="AX34" s="33"/>
      <c r="AY34" s="33"/>
      <c r="AZ34" s="33"/>
      <c r="BA34" s="33"/>
      <c r="BB34" s="33"/>
      <c r="BC34" s="33"/>
      <c r="BD34" s="33"/>
      <c r="BF34" s="21"/>
      <c r="BG34" s="21"/>
      <c r="BH34" s="21"/>
    </row>
    <row r="35" spans="1:60" s="82" customFormat="1">
      <c r="A35" s="1"/>
      <c r="B35" s="4"/>
      <c r="C35" s="1"/>
      <c r="D35" s="1"/>
      <c r="E35" s="1"/>
      <c r="F35" s="4"/>
      <c r="G35" s="1"/>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1"/>
      <c r="AS35" s="33"/>
      <c r="AT35" s="33"/>
      <c r="AU35" s="33"/>
      <c r="AV35" s="33"/>
      <c r="AW35" s="33"/>
      <c r="AX35" s="33"/>
      <c r="AY35" s="33"/>
      <c r="AZ35" s="33"/>
      <c r="BA35" s="22"/>
      <c r="BB35" s="22"/>
      <c r="BC35" s="22"/>
      <c r="BD35" s="22"/>
      <c r="BE35" s="1"/>
      <c r="BF35" s="21"/>
      <c r="BG35" s="21"/>
      <c r="BH35" s="21"/>
    </row>
    <row r="36" spans="1:60" ht="13.5" thickBot="1">
      <c r="A36" s="32" t="s">
        <v>0</v>
      </c>
      <c r="B36" s="31" t="s">
        <v>34</v>
      </c>
      <c r="C36" s="30"/>
      <c r="D36" s="29"/>
      <c r="E36" s="82"/>
      <c r="F36" s="81"/>
      <c r="G36" s="86"/>
      <c r="H36" s="87"/>
      <c r="I36" s="86"/>
      <c r="J36" s="86"/>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S36" s="84"/>
      <c r="AT36" s="84"/>
      <c r="AU36" s="84"/>
      <c r="AV36" s="84"/>
      <c r="AW36" s="84"/>
      <c r="AX36" s="84"/>
      <c r="AY36" s="84"/>
      <c r="AZ36" s="84"/>
      <c r="BA36" s="22"/>
      <c r="BB36" s="22"/>
      <c r="BC36" s="22"/>
      <c r="BD36" s="22"/>
      <c r="BF36" s="83"/>
      <c r="BG36" s="83"/>
      <c r="BH36" s="83"/>
    </row>
    <row r="37" spans="1:60">
      <c r="E37" s="82"/>
      <c r="F37" s="81"/>
      <c r="AS37" s="23"/>
      <c r="AT37" s="23"/>
      <c r="AU37" s="23"/>
      <c r="AV37" s="23"/>
      <c r="AW37" s="23"/>
      <c r="AX37" s="23"/>
      <c r="AY37" s="23"/>
      <c r="AZ37" s="23"/>
      <c r="BA37" s="22"/>
      <c r="BB37" s="22"/>
      <c r="BC37" s="22"/>
      <c r="BD37" s="22"/>
      <c r="BF37" s="21"/>
      <c r="BG37" s="21"/>
      <c r="BH37" s="21"/>
    </row>
    <row r="38" spans="1:60">
      <c r="B38" s="1" t="s">
        <v>33</v>
      </c>
      <c r="G38" s="62">
        <v>1000000</v>
      </c>
      <c r="H38" s="5">
        <f>'Model &amp; Metrics'!H80</f>
        <v>865921.95205479453</v>
      </c>
      <c r="I38" s="5">
        <f>'Model &amp; Metrics'!I80</f>
        <v>750423.69863013702</v>
      </c>
      <c r="J38" s="5">
        <f>'Model &amp; Metrics'!J80</f>
        <v>611046.51761422318</v>
      </c>
      <c r="K38" s="5">
        <f>'Model &amp; Metrics'!K80</f>
        <v>461493.81121218385</v>
      </c>
      <c r="L38" s="5">
        <f>'Model &amp; Metrics'!L80</f>
        <v>312755.09905269911</v>
      </c>
      <c r="M38" s="5">
        <f>'Model &amp; Metrics'!M80</f>
        <v>167780.09074060002</v>
      </c>
      <c r="N38" s="5">
        <f>'Model &amp; Metrics'!N80</f>
        <v>7733.0782182634284</v>
      </c>
      <c r="O38" s="5">
        <f>'Model &amp; Metrics'!O80</f>
        <v>-156804.85913504765</v>
      </c>
      <c r="P38" s="5">
        <f>'Model &amp; Metrics'!P80</f>
        <v>-319393.31266880583</v>
      </c>
      <c r="Q38" s="5">
        <f>'Model &amp; Metrics'!Q80</f>
        <v>-502661.28234751016</v>
      </c>
      <c r="R38" s="5">
        <f>'Model &amp; Metrics'!R80</f>
        <v>-678415.91322722239</v>
      </c>
      <c r="S38" s="5">
        <f>'Model &amp; Metrics'!S80</f>
        <v>-845369.39537206804</v>
      </c>
      <c r="T38" s="5">
        <f>'Model &amp; Metrics'!T80</f>
        <v>-1077486.6194009024</v>
      </c>
      <c r="U38" s="5">
        <f>'Model &amp; Metrics'!U80</f>
        <v>2699704.9368079593</v>
      </c>
      <c r="V38" s="5">
        <f>'Model &amp; Metrics'!V80</f>
        <v>2491380.7681589066</v>
      </c>
      <c r="W38" s="5">
        <f>'Model &amp; Metrics'!W80</f>
        <v>2273844.7417521458</v>
      </c>
      <c r="X38" s="5">
        <f>'Model &amp; Metrics'!X80</f>
        <v>2074556.0114356736</v>
      </c>
      <c r="Y38" s="5">
        <f>'Model &amp; Metrics'!Y80</f>
        <v>1857978.8931216018</v>
      </c>
      <c r="Z38" s="5">
        <f>'Model &amp; Metrics'!Z80</f>
        <v>1642415.5516985438</v>
      </c>
      <c r="AA38" s="5">
        <f>'Model &amp; Metrics'!AA80</f>
        <v>1430638.6407176398</v>
      </c>
      <c r="AB38" s="5">
        <f>'Model &amp; Metrics'!AB80</f>
        <v>1215077.0505450058</v>
      </c>
      <c r="AC38" s="5">
        <f>'Model &amp; Metrics'!AC80</f>
        <v>1008161.7820727064</v>
      </c>
      <c r="AD38" s="5">
        <f>'Model &amp; Metrics'!AD80</f>
        <v>788068.43518548342</v>
      </c>
      <c r="AE38" s="5">
        <f>'Model &amp; Metrics'!AE80</f>
        <v>583166.368483681</v>
      </c>
      <c r="AF38" s="5">
        <f>'Model &amp; Metrics'!AF80</f>
        <v>366028.13511428423</v>
      </c>
      <c r="AG38" s="5">
        <f>'Model &amp; Metrics'!AG80</f>
        <v>172187.67873627326</v>
      </c>
      <c r="AH38" s="5">
        <f>'Model &amp; Metrics'!AH80</f>
        <v>-30583.816989718413</v>
      </c>
      <c r="AI38" s="5">
        <f>'Model &amp; Metrics'!AI80</f>
        <v>-255576.4859006718</v>
      </c>
      <c r="AJ38" s="5">
        <f>'Model &amp; Metrics'!AJ80</f>
        <v>-464134.67145633005</v>
      </c>
      <c r="AK38" s="5">
        <f>'Model &amp; Metrics'!AK80</f>
        <v>-649628.47392918461</v>
      </c>
      <c r="AL38" s="5">
        <f>'Model &amp; Metrics'!AL80</f>
        <v>-821493.55404042685</v>
      </c>
      <c r="AM38" s="5">
        <f>'Model &amp; Metrics'!AM80</f>
        <v>-972496.22597108921</v>
      </c>
      <c r="AN38" s="5">
        <f>'Model &amp; Metrics'!AN80</f>
        <v>-1114073.3985511158</v>
      </c>
      <c r="AO38" s="5">
        <f>'Model &amp; Metrics'!AO80</f>
        <v>-1243373.3248510789</v>
      </c>
      <c r="AP38" s="5">
        <f>'Model &amp; Metrics'!AP80</f>
        <v>-1348425.0598481903</v>
      </c>
      <c r="AQ38" s="5">
        <f>'Model &amp; Metrics'!AQ80</f>
        <v>-1430882.9532899605</v>
      </c>
      <c r="AS38" s="50">
        <f>J38</f>
        <v>611046.51761422318</v>
      </c>
      <c r="AT38" s="50">
        <f>M38</f>
        <v>167780.09074060002</v>
      </c>
      <c r="AU38" s="50">
        <f>P38</f>
        <v>-319393.31266880583</v>
      </c>
      <c r="AV38" s="50">
        <f>S38</f>
        <v>-845369.39537206804</v>
      </c>
      <c r="AW38" s="50">
        <f>V38</f>
        <v>2491380.7681589066</v>
      </c>
      <c r="AX38" s="50">
        <f>Y38</f>
        <v>1857978.8931216018</v>
      </c>
      <c r="AY38" s="50">
        <f>AB38</f>
        <v>1215077.0505450058</v>
      </c>
      <c r="AZ38" s="50">
        <f>AE38</f>
        <v>583166.368483681</v>
      </c>
      <c r="BA38" s="80">
        <f>AH38</f>
        <v>-30583.816989718413</v>
      </c>
      <c r="BB38" s="80">
        <f>AK38</f>
        <v>-649628.47392918461</v>
      </c>
      <c r="BC38" s="80">
        <f>AN38</f>
        <v>-1114073.3985511158</v>
      </c>
      <c r="BD38" s="80">
        <f>AQ38</f>
        <v>-1430882.9532899605</v>
      </c>
      <c r="BF38" s="42">
        <f>AV38</f>
        <v>-845369.39537206804</v>
      </c>
      <c r="BG38" s="42">
        <f>AZ38</f>
        <v>583166.368483681</v>
      </c>
      <c r="BH38" s="46">
        <f>BD38</f>
        <v>-1430882.9532899605</v>
      </c>
    </row>
    <row r="39" spans="1:60">
      <c r="B39" s="1" t="s">
        <v>32</v>
      </c>
      <c r="G39" s="75">
        <v>0</v>
      </c>
      <c r="H39" s="5">
        <f>IF((H56*(('Model &amp; Metrics'!H8*12)/365))&gt;SUM(H8:$H$8),SUM(H8:$H$8),IF(ISNUMBER(H56*(('Model &amp; Metrics'!H8*12)/365)),H56*(('Model &amp; Metrics'!H8*12)/365),0))</f>
        <v>0</v>
      </c>
      <c r="I39" s="5">
        <f>IF((I56*(('Model &amp; Metrics'!I8*12)/365))&gt;SUM($H8:I$8),SUM($H8:I$8),IF(ISNUMBER(I56*(('Model &amp; Metrics'!I8*12)/365)),I56*(('Model &amp; Metrics'!I8*12)/365),0))</f>
        <v>813.69863013698625</v>
      </c>
      <c r="J39" s="5">
        <f>IF((J56*(('Model &amp; Metrics'!J8*12)/365))&gt;SUM($H8:J$8),SUM($H8:J$8),IF(ISNUMBER(J56*(('Model &amp; Metrics'!J8*12)/365)),J56*(('Model &amp; Metrics'!J8*12)/365),0))</f>
        <v>2214.4052103718204</v>
      </c>
      <c r="K39" s="5">
        <f>IF((K56*(('Model &amp; Metrics'!K8*12)/365))&gt;SUM($H8:K$8),SUM($H8:K$8),IF(ISNUMBER(K56*(('Model &amp; Metrics'!K8*12)/365)),K56*(('Model &amp; Metrics'!K8*12)/365),0))</f>
        <v>4265.9776050279688</v>
      </c>
      <c r="L39" s="5">
        <f>IF((L56*(('Model &amp; Metrics'!L8*12)/365))&gt;SUM($H8:L$8),SUM($H8:L$8),IF(ISNUMBER(L56*(('Model &amp; Metrics'!L8*12)/365)),L56*(('Model &amp; Metrics'!L8*12)/365),0))</f>
        <v>6614.6520235780981</v>
      </c>
      <c r="M39" s="5">
        <f>IF((M56*(('Model &amp; Metrics'!M8*12)/365))&gt;SUM($H8:M$8),SUM($H8:M$8),IF(ISNUMBER(M56*(('Model &amp; Metrics'!M8*12)/365)),M56*(('Model &amp; Metrics'!M8*12)/365),0))</f>
        <v>9620.502406584319</v>
      </c>
      <c r="N39" s="5">
        <f>IF((N56*(('Model &amp; Metrics'!N8*12)/365))&gt;SUM($H8:N$8),SUM($H8:N$8),IF(ISNUMBER(N56*(('Model &amp; Metrics'!N8*12)/365)),N56*(('Model &amp; Metrics'!N8*12)/365),0))</f>
        <v>13331.076350571002</v>
      </c>
      <c r="O39" s="5">
        <f>IF((O56*(('Model &amp; Metrics'!O8*12)/365))&gt;SUM($H8:O$8),SUM($H8:O$8),IF(ISNUMBER(O56*(('Model &amp; Metrics'!O8*12)/365)),O56*(('Model &amp; Metrics'!O8*12)/365),0))</f>
        <v>17377.879676654993</v>
      </c>
      <c r="P39" s="5">
        <f>IF((P56*(('Model &amp; Metrics'!P8*12)/365))&gt;SUM($H8:P$8),SUM($H8:P$8),IF(ISNUMBER(P56*(('Model &amp; Metrics'!P8*12)/365)),P56*(('Model &amp; Metrics'!P8*12)/365),0))</f>
        <v>22514.561842034749</v>
      </c>
      <c r="Q39" s="5">
        <f>IF((Q56*(('Model &amp; Metrics'!Q8*12)/365))&gt;SUM($H8:Q$8),SUM($H8:Q$8),IF(ISNUMBER(Q56*(('Model &amp; Metrics'!Q8*12)/365)),Q56*(('Model &amp; Metrics'!Q8*12)/365),0))</f>
        <v>28541.338797746146</v>
      </c>
      <c r="R39" s="5">
        <f>IF((R56*(('Model &amp; Metrics'!R8*12)/365))&gt;SUM($H8:R$8),SUM($H8:R$8),IF(ISNUMBER(R56*(('Model &amp; Metrics'!R8*12)/365)),R56*(('Model &amp; Metrics'!R8*12)/365),0))</f>
        <v>35067.652343047521</v>
      </c>
      <c r="S39" s="5">
        <f>IF((S56*(('Model &amp; Metrics'!S8*12)/365))&gt;SUM($H8:S$8),SUM($H8:S$8),IF(ISNUMBER(S56*(('Model &amp; Metrics'!S8*12)/365)),S56*(('Model &amp; Metrics'!S8*12)/365),0))</f>
        <v>42219.03290375723</v>
      </c>
      <c r="T39" s="5">
        <f>IF((T56*(('Model &amp; Metrics'!T8*12)/365))&gt;SUM($H8:T$8),SUM($H8:T$8),IF(ISNUMBER(T56*(('Model &amp; Metrics'!T8*12)/365)),T56*(('Model &amp; Metrics'!T8*12)/365),0))</f>
        <v>49925.988488665324</v>
      </c>
      <c r="U39" s="5">
        <f>IF((U56*(('Model &amp; Metrics'!U8*12)/365))&gt;SUM($H8:U$8),SUM($H8:U$8),IF(ISNUMBER(U56*(('Model &amp; Metrics'!U8*12)/365)),U56*(('Model &amp; Metrics'!U8*12)/365),0))</f>
        <v>58139.892252953796</v>
      </c>
      <c r="V39" s="5">
        <f>IF((V56*(('Model &amp; Metrics'!V8*12)/365))&gt;SUM($H8:V$8),SUM($H8:V$8),IF(ISNUMBER(V56*(('Model &amp; Metrics'!V8*12)/365)),V56*(('Model &amp; Metrics'!V8*12)/365),0))</f>
        <v>66630.363094210566</v>
      </c>
      <c r="W39" s="5">
        <f>IF((W56*(('Model &amp; Metrics'!W8*12)/365))&gt;SUM($H8:W$8),SUM($H8:W$8),IF(ISNUMBER(W56*(('Model &amp; Metrics'!W8*12)/365)),W56*(('Model &amp; Metrics'!W8*12)/365),0))</f>
        <v>75727.313772587382</v>
      </c>
      <c r="X39" s="5">
        <f>IF((X56*(('Model &amp; Metrics'!X8*12)/365))&gt;SUM($H8:X$8),SUM($H8:X$8),IF(ISNUMBER(X56*(('Model &amp; Metrics'!X8*12)/365)),X56*(('Model &amp; Metrics'!X8*12)/365),0))</f>
        <v>85126.054214503602</v>
      </c>
      <c r="Y39" s="5">
        <f>IF((Y56*(('Model &amp; Metrics'!Y8*12)/365))&gt;SUM($H8:Y$8),SUM($H8:Y$8),IF(ISNUMBER(Y56*(('Model &amp; Metrics'!Y8*12)/365)),Y56*(('Model &amp; Metrics'!Y8*12)/365),0))</f>
        <v>94931.984432051628</v>
      </c>
      <c r="Z39" s="5">
        <f>IF((Z56*(('Model &amp; Metrics'!Z8*12)/365))&gt;SUM($H8:Z$8),SUM($H8:Z$8),IF(ISNUMBER(Z56*(('Model &amp; Metrics'!Z8*12)/365)),Z56*(('Model &amp; Metrics'!Z8*12)/365),0))</f>
        <v>105372.94057052133</v>
      </c>
      <c r="AA39" s="5">
        <f>IF((AA56*(('Model &amp; Metrics'!AA8*12)/365))&gt;SUM($H8:AA$8),SUM($H8:AA$8),IF(ISNUMBER(AA56*(('Model &amp; Metrics'!AA8*12)/365)),AA56*(('Model &amp; Metrics'!AA8*12)/365),0))</f>
        <v>115997.89564964619</v>
      </c>
      <c r="AB39" s="5">
        <f>IF((AB56*(('Model &amp; Metrics'!AB8*12)/365))&gt;SUM($H8:AB$8),SUM($H8:AB$8),IF(ISNUMBER(AB56*(('Model &amp; Metrics'!AB8*12)/365)),AB56*(('Model &amp; Metrics'!AB8*12)/365),0))</f>
        <v>127541.31888331406</v>
      </c>
      <c r="AC39" s="5">
        <f>IF((AC56*(('Model &amp; Metrics'!AC8*12)/365))&gt;SUM($H8:AC$8),SUM($H8:AC$8),IF(ISNUMBER(AC56*(('Model &amp; Metrics'!AC8*12)/365)),AC56*(('Model &amp; Metrics'!AC8*12)/365),0))</f>
        <v>140112.35829206466</v>
      </c>
      <c r="AD39" s="5">
        <f>IF((AD56*(('Model &amp; Metrics'!AD8*12)/365))&gt;SUM($H8:AD$8),SUM($H8:AD$8),IF(ISNUMBER(AD56*(('Model &amp; Metrics'!AD8*12)/365)),AD56*(('Model &amp; Metrics'!AD8*12)/365),0))</f>
        <v>153801.50477715937</v>
      </c>
      <c r="AE39" s="5">
        <f>IF((AE56*(('Model &amp; Metrics'!AE8*12)/365))&gt;SUM($H8:AE$8),SUM($H8:AE$8),IF(ISNUMBER(AE56*(('Model &amp; Metrics'!AE8*12)/365)),AE56*(('Model &amp; Metrics'!AE8*12)/365),0))</f>
        <v>168682.32396919746</v>
      </c>
      <c r="AF39" s="5">
        <f>IF((AF56*(('Model &amp; Metrics'!AF8*12)/365))&gt;SUM($H8:AF$8),SUM($H8:AF$8),IF(ISNUMBER(AF56*(('Model &amp; Metrics'!AF8*12)/365)),AF56*(('Model &amp; Metrics'!AF8*12)/365),0))</f>
        <v>184813.05412111487</v>
      </c>
      <c r="AG39" s="5">
        <f>IF((AG56*(('Model &amp; Metrics'!AG8*12)/365))&gt;SUM($H8:AG$8),SUM($H8:AG$8),IF(ISNUMBER(AG56*(('Model &amp; Metrics'!AG8*12)/365)),AG56*(('Model &amp; Metrics'!AG8*12)/365),0))</f>
        <v>202238.07981282898</v>
      </c>
      <c r="AH39" s="5">
        <f>IF((AH56*(('Model &amp; Metrics'!AH8*12)/365))&gt;SUM($H8:AH$8),SUM($H8:AH$8),IF(ISNUMBER(AH56*(('Model &amp; Metrics'!AH8*12)/365)),AH56*(('Model &amp; Metrics'!AH8*12)/365),0))</f>
        <v>220989.29052978981</v>
      </c>
      <c r="AI39" s="5">
        <f>IF((AI56*(('Model &amp; Metrics'!AI8*12)/365))&gt;SUM($H8:AI$8),SUM($H8:AI$8),IF(ISNUMBER(AI56*(('Model &amp; Metrics'!AI8*12)/365)),AI56*(('Model &amp; Metrics'!AI8*12)/365),0))</f>
        <v>241087.33252385081</v>
      </c>
      <c r="AJ39" s="5">
        <f>IF((AJ56*(('Model &amp; Metrics'!AJ8*12)/365))&gt;SUM($H8:AJ$8),SUM($H8:AJ$8),IF(ISNUMBER(AJ56*(('Model &amp; Metrics'!AJ8*12)/365)),AJ56*(('Model &amp; Metrics'!AJ8*12)/365),0))</f>
        <v>262542.76175844797</v>
      </c>
      <c r="AK39" s="5">
        <f>IF((AK56*(('Model &amp; Metrics'!AK8*12)/365))&gt;SUM($H8:AK$8),SUM($H8:AK$8),IF(ISNUMBER(AK56*(('Model &amp; Metrics'!AK8*12)/365)),AK56*(('Model &amp; Metrics'!AK8*12)/365),0))</f>
        <v>285357.10517761717</v>
      </c>
      <c r="AL39" s="5">
        <f>IF((AL56*(('Model &amp; Metrics'!AL8*12)/365))&gt;SUM($H8:AL$8),SUM($H8:AL$8),IF(ISNUMBER(AL56*(('Model &amp; Metrics'!AL8*12)/365)),AL56*(('Model &amp; Metrics'!AL8*12)/365),0))</f>
        <v>309523.83701666561</v>
      </c>
      <c r="AM39" s="5">
        <f>IF((AM56*(('Model &amp; Metrics'!AM8*12)/365))&gt;SUM($H8:AM$8),SUM($H8:AM$8),IF(ISNUMBER(AM56*(('Model &amp; Metrics'!AM8*12)/365)),AM56*(('Model &amp; Metrics'!AM8*12)/365),0))</f>
        <v>335029.27638838725</v>
      </c>
      <c r="AN39" s="5">
        <f>IF((AN56*(('Model &amp; Metrics'!AN8*12)/365))&gt;SUM($H8:AN$8),SUM($H8:AN$8),IF(ISNUMBER(AN56*(('Model &amp; Metrics'!AN8*12)/365)),AN56*(('Model &amp; Metrics'!AN8*12)/365),0))</f>
        <v>361853.4119298032</v>
      </c>
      <c r="AO39" s="5">
        <f>IF((AO56*(('Model &amp; Metrics'!AO8*12)/365))&gt;SUM($H8:AO$8),SUM($H8:AO$8),IF(ISNUMBER(AO56*(('Model &amp; Metrics'!AO8*12)/365)),AO56*(('Model &amp; Metrics'!AO8*12)/365),0))</f>
        <v>389970.65887797438</v>
      </c>
      <c r="AP39" s="5">
        <f>IF((AP56*(('Model &amp; Metrics'!AP8*12)/365))&gt;SUM($H8:AP$8),SUM($H8:AP$8),IF(ISNUMBER(AP56*(('Model &amp; Metrics'!AP8*12)/365)),AP56*(('Model &amp; Metrics'!AP8*12)/365),0))</f>
        <v>419350.55355710321</v>
      </c>
      <c r="AQ39" s="5">
        <f>IF((AQ56*(('Model &amp; Metrics'!AQ8*12)/365))&gt;SUM($H8:AQ$8),SUM($H8:AQ$8),IF(ISNUMBER(AQ56*(('Model &amp; Metrics'!AQ8*12)/365)),AQ56*(('Model &amp; Metrics'!AQ8*12)/365),0))</f>
        <v>449958.38990071765</v>
      </c>
      <c r="AS39" s="50">
        <f>J39</f>
        <v>2214.4052103718204</v>
      </c>
      <c r="AT39" s="50">
        <f>M39</f>
        <v>9620.502406584319</v>
      </c>
      <c r="AU39" s="50">
        <f>P39</f>
        <v>22514.561842034749</v>
      </c>
      <c r="AV39" s="50">
        <f>S39</f>
        <v>42219.03290375723</v>
      </c>
      <c r="AW39" s="50">
        <f>V39</f>
        <v>66630.363094210566</v>
      </c>
      <c r="AX39" s="50">
        <f>Y39</f>
        <v>94931.984432051628</v>
      </c>
      <c r="AY39" s="50">
        <f>AB39</f>
        <v>127541.31888331406</v>
      </c>
      <c r="AZ39" s="50">
        <f>AE39</f>
        <v>168682.32396919746</v>
      </c>
      <c r="BA39" s="80">
        <f>AH39</f>
        <v>220989.29052978981</v>
      </c>
      <c r="BB39" s="80">
        <f>AK39</f>
        <v>285357.10517761717</v>
      </c>
      <c r="BC39" s="80">
        <f>AN39</f>
        <v>361853.4119298032</v>
      </c>
      <c r="BD39" s="80">
        <f>AQ39</f>
        <v>449958.38990071765</v>
      </c>
      <c r="BF39" s="42">
        <f>AV39</f>
        <v>42219.03290375723</v>
      </c>
      <c r="BG39" s="42">
        <f>AZ39</f>
        <v>168682.32396919746</v>
      </c>
      <c r="BH39" s="46">
        <f>BD39</f>
        <v>449958.38990071765</v>
      </c>
    </row>
    <row r="40" spans="1:60">
      <c r="B40" s="1" t="s">
        <v>31</v>
      </c>
      <c r="G40" s="75">
        <v>0</v>
      </c>
      <c r="H40" s="5">
        <f>G40+'Model &amp; Metrics'!H72-'Model &amp; Metrics'!H63</f>
        <v>1000</v>
      </c>
      <c r="I40" s="5">
        <f>H40+'Model &amp; Metrics'!I72-'Model &amp; Metrics'!I63</f>
        <v>1000</v>
      </c>
      <c r="J40" s="5">
        <f>I40+'Model &amp; Metrics'!J72-'Model &amp; Metrics'!J63</f>
        <v>1000</v>
      </c>
      <c r="K40" s="5">
        <f>J40+'Model &amp; Metrics'!K72-'Model &amp; Metrics'!K63</f>
        <v>1000</v>
      </c>
      <c r="L40" s="5">
        <f>K40+'Model &amp; Metrics'!L72-'Model &amp; Metrics'!L63</f>
        <v>1000</v>
      </c>
      <c r="M40" s="5">
        <f>L40+'Model &amp; Metrics'!M72-'Model &amp; Metrics'!M63</f>
        <v>1000</v>
      </c>
      <c r="N40" s="5">
        <f>M40+'Model &amp; Metrics'!N72-'Model &amp; Metrics'!N63</f>
        <v>1000</v>
      </c>
      <c r="O40" s="5">
        <f>N40+'Model &amp; Metrics'!O72-'Model &amp; Metrics'!O63</f>
        <v>1000</v>
      </c>
      <c r="P40" s="5">
        <f>O40+'Model &amp; Metrics'!P72-'Model &amp; Metrics'!P63</f>
        <v>1000</v>
      </c>
      <c r="Q40" s="5">
        <f>P40+'Model &amp; Metrics'!Q72-'Model &amp; Metrics'!Q63</f>
        <v>1000</v>
      </c>
      <c r="R40" s="5">
        <f>Q40+'Model &amp; Metrics'!R72-'Model &amp; Metrics'!R63</f>
        <v>1000</v>
      </c>
      <c r="S40" s="5">
        <f>R40+'Model &amp; Metrics'!S72-'Model &amp; Metrics'!S63</f>
        <v>1000</v>
      </c>
      <c r="T40" s="5">
        <f>S40+'Model &amp; Metrics'!T72-'Model &amp; Metrics'!T63</f>
        <v>1000</v>
      </c>
      <c r="U40" s="5">
        <f>T40+'Model &amp; Metrics'!U72-'Model &amp; Metrics'!U63</f>
        <v>1000</v>
      </c>
      <c r="V40" s="5">
        <f>U40+'Model &amp; Metrics'!V72-'Model &amp; Metrics'!V63</f>
        <v>1000</v>
      </c>
      <c r="W40" s="5">
        <f>V40+'Model &amp; Metrics'!W72-'Model &amp; Metrics'!W63</f>
        <v>1000</v>
      </c>
      <c r="X40" s="5">
        <f>W40+'Model &amp; Metrics'!X72-'Model &amp; Metrics'!X63</f>
        <v>1000</v>
      </c>
      <c r="Y40" s="5">
        <f>X40+'Model &amp; Metrics'!Y72-'Model &amp; Metrics'!Y63</f>
        <v>1000</v>
      </c>
      <c r="Z40" s="5">
        <f>Y40+'Model &amp; Metrics'!Z72-'Model &amp; Metrics'!Z63</f>
        <v>1000</v>
      </c>
      <c r="AA40" s="5">
        <f>Z40+'Model &amp; Metrics'!AA72-'Model &amp; Metrics'!AA63</f>
        <v>1000</v>
      </c>
      <c r="AB40" s="5">
        <f>AA40+'Model &amp; Metrics'!AB72-'Model &amp; Metrics'!AB63</f>
        <v>1000</v>
      </c>
      <c r="AC40" s="5">
        <f>AB40+'Model &amp; Metrics'!AC72-'Model &amp; Metrics'!AC63</f>
        <v>1000</v>
      </c>
      <c r="AD40" s="5">
        <f>AC40+'Model &amp; Metrics'!AD72-'Model &amp; Metrics'!AD63</f>
        <v>1000</v>
      </c>
      <c r="AE40" s="5">
        <f>AD40+'Model &amp; Metrics'!AE72-'Model &amp; Metrics'!AE63</f>
        <v>1000</v>
      </c>
      <c r="AF40" s="5">
        <f>AE40+'Model &amp; Metrics'!AF72-'Model &amp; Metrics'!AF63</f>
        <v>1000</v>
      </c>
      <c r="AG40" s="5">
        <f>AF40+'Model &amp; Metrics'!AG72-'Model &amp; Metrics'!AG63</f>
        <v>1000</v>
      </c>
      <c r="AH40" s="5">
        <f>AG40+'Model &amp; Metrics'!AH72-'Model &amp; Metrics'!AH63</f>
        <v>1000</v>
      </c>
      <c r="AI40" s="5">
        <f>AH40+'Model &amp; Metrics'!AI72-'Model &amp; Metrics'!AI63</f>
        <v>1000</v>
      </c>
      <c r="AJ40" s="5">
        <f>AI40+'Model &amp; Metrics'!AJ72-'Model &amp; Metrics'!AJ63</f>
        <v>1000</v>
      </c>
      <c r="AK40" s="5">
        <f>AJ40+'Model &amp; Metrics'!AK72-'Model &amp; Metrics'!AK63</f>
        <v>1000</v>
      </c>
      <c r="AL40" s="5">
        <f>AK40+'Model &amp; Metrics'!AL72-'Model &amp; Metrics'!AL63</f>
        <v>1000</v>
      </c>
      <c r="AM40" s="5">
        <f>AL40+'Model &amp; Metrics'!AM72-'Model &amp; Metrics'!AM63</f>
        <v>1000</v>
      </c>
      <c r="AN40" s="5">
        <f>AM40+'Model &amp; Metrics'!AN72-'Model &amp; Metrics'!AN63</f>
        <v>1000</v>
      </c>
      <c r="AO40" s="5">
        <f>AN40+'Model &amp; Metrics'!AO72-'Model &amp; Metrics'!AO63</f>
        <v>1000</v>
      </c>
      <c r="AP40" s="5">
        <f>AO40+'Model &amp; Metrics'!AP72-'Model &amp; Metrics'!AP63</f>
        <v>1000</v>
      </c>
      <c r="AQ40" s="5">
        <f>AP40+'Model &amp; Metrics'!AQ72-'Model &amp; Metrics'!AQ63</f>
        <v>1000</v>
      </c>
      <c r="AS40" s="50">
        <f>J40</f>
        <v>1000</v>
      </c>
      <c r="AT40" s="50">
        <f>M40</f>
        <v>1000</v>
      </c>
      <c r="AU40" s="50">
        <f>P40</f>
        <v>1000</v>
      </c>
      <c r="AV40" s="50">
        <f>S40</f>
        <v>1000</v>
      </c>
      <c r="AW40" s="50">
        <f>V40</f>
        <v>1000</v>
      </c>
      <c r="AX40" s="50">
        <f>Y40</f>
        <v>1000</v>
      </c>
      <c r="AY40" s="50">
        <f>AB40</f>
        <v>1000</v>
      </c>
      <c r="AZ40" s="50">
        <f>AE40</f>
        <v>1000</v>
      </c>
      <c r="BA40" s="22">
        <f>AH40</f>
        <v>1000</v>
      </c>
      <c r="BB40" s="22">
        <f>AK40</f>
        <v>1000</v>
      </c>
      <c r="BC40" s="22">
        <f>AN40</f>
        <v>1000</v>
      </c>
      <c r="BD40" s="22">
        <f>AQ40</f>
        <v>1000</v>
      </c>
      <c r="BF40" s="42">
        <f>AV40</f>
        <v>1000</v>
      </c>
      <c r="BG40" s="42">
        <f>AZ40</f>
        <v>1000</v>
      </c>
      <c r="BH40" s="46">
        <f>BD40</f>
        <v>1000</v>
      </c>
    </row>
    <row r="41" spans="1:60">
      <c r="B41" s="40" t="s">
        <v>30</v>
      </c>
      <c r="C41" s="40"/>
      <c r="D41" s="40"/>
      <c r="E41" s="40"/>
      <c r="F41" s="41"/>
      <c r="G41" s="71">
        <v>0</v>
      </c>
      <c r="H41" s="55">
        <v>0</v>
      </c>
      <c r="I41" s="54">
        <v>0</v>
      </c>
      <c r="J41" s="54">
        <v>0</v>
      </c>
      <c r="K41" s="54">
        <v>0</v>
      </c>
      <c r="L41" s="54">
        <v>0</v>
      </c>
      <c r="M41" s="54">
        <v>0</v>
      </c>
      <c r="N41" s="54">
        <v>0</v>
      </c>
      <c r="O41" s="54">
        <v>0</v>
      </c>
      <c r="P41" s="54">
        <v>0</v>
      </c>
      <c r="Q41" s="54">
        <v>0</v>
      </c>
      <c r="R41" s="54">
        <v>0</v>
      </c>
      <c r="S41" s="54">
        <v>0</v>
      </c>
      <c r="T41" s="54">
        <v>0</v>
      </c>
      <c r="U41" s="54">
        <v>0</v>
      </c>
      <c r="V41" s="54">
        <v>0</v>
      </c>
      <c r="W41" s="54">
        <v>0</v>
      </c>
      <c r="X41" s="54">
        <v>0</v>
      </c>
      <c r="Y41" s="54">
        <v>0</v>
      </c>
      <c r="Z41" s="54">
        <v>0</v>
      </c>
      <c r="AA41" s="54">
        <v>0</v>
      </c>
      <c r="AB41" s="54">
        <v>0</v>
      </c>
      <c r="AC41" s="54">
        <v>0</v>
      </c>
      <c r="AD41" s="54">
        <v>0</v>
      </c>
      <c r="AE41" s="54">
        <v>0</v>
      </c>
      <c r="AF41" s="54">
        <v>0</v>
      </c>
      <c r="AG41" s="54">
        <v>0</v>
      </c>
      <c r="AH41" s="54">
        <v>0</v>
      </c>
      <c r="AI41" s="54">
        <v>0</v>
      </c>
      <c r="AJ41" s="54">
        <v>0</v>
      </c>
      <c r="AK41" s="54">
        <v>0</v>
      </c>
      <c r="AL41" s="54">
        <v>0</v>
      </c>
      <c r="AM41" s="54">
        <v>0</v>
      </c>
      <c r="AN41" s="54">
        <v>0</v>
      </c>
      <c r="AO41" s="54">
        <v>0</v>
      </c>
      <c r="AP41" s="54">
        <v>0</v>
      </c>
      <c r="AQ41" s="54">
        <v>0</v>
      </c>
      <c r="AS41" s="50">
        <f>J41</f>
        <v>0</v>
      </c>
      <c r="AT41" s="50">
        <f>M41</f>
        <v>0</v>
      </c>
      <c r="AU41" s="50">
        <f>P41</f>
        <v>0</v>
      </c>
      <c r="AV41" s="50">
        <f>S41</f>
        <v>0</v>
      </c>
      <c r="AW41" s="50">
        <f>V41</f>
        <v>0</v>
      </c>
      <c r="AX41" s="50">
        <f>Y41</f>
        <v>0</v>
      </c>
      <c r="AY41" s="50">
        <f>AB41</f>
        <v>0</v>
      </c>
      <c r="AZ41" s="50">
        <f>AE41</f>
        <v>0</v>
      </c>
      <c r="BA41" s="22">
        <f>AH41</f>
        <v>0</v>
      </c>
      <c r="BB41" s="79">
        <f>AK41</f>
        <v>0</v>
      </c>
      <c r="BC41" s="79">
        <f>AN41</f>
        <v>0</v>
      </c>
      <c r="BD41" s="79">
        <f>AQ41</f>
        <v>0</v>
      </c>
      <c r="BF41" s="42">
        <f>AV41</f>
        <v>0</v>
      </c>
      <c r="BG41" s="42">
        <f>AZ41</f>
        <v>0</v>
      </c>
      <c r="BH41" s="46">
        <f>BD41</f>
        <v>0</v>
      </c>
    </row>
    <row r="42" spans="1:60" s="4" customFormat="1">
      <c r="B42" s="4" t="s">
        <v>29</v>
      </c>
      <c r="G42" s="38">
        <f t="shared" ref="G42:AQ42" si="34">SUM(G38:G41)</f>
        <v>1000000</v>
      </c>
      <c r="H42" s="38">
        <f t="shared" si="34"/>
        <v>866921.95205479453</v>
      </c>
      <c r="I42" s="37">
        <f t="shared" si="34"/>
        <v>752237.39726027404</v>
      </c>
      <c r="J42" s="37">
        <f t="shared" si="34"/>
        <v>614260.92282459501</v>
      </c>
      <c r="K42" s="37">
        <f t="shared" si="34"/>
        <v>466759.78881721181</v>
      </c>
      <c r="L42" s="37">
        <f t="shared" si="34"/>
        <v>320369.75107627723</v>
      </c>
      <c r="M42" s="37">
        <f t="shared" si="34"/>
        <v>178400.59314718435</v>
      </c>
      <c r="N42" s="37">
        <f t="shared" si="34"/>
        <v>22064.15456883443</v>
      </c>
      <c r="O42" s="37">
        <f t="shared" si="34"/>
        <v>-138426.97945839266</v>
      </c>
      <c r="P42" s="37">
        <f t="shared" si="34"/>
        <v>-295878.75082677108</v>
      </c>
      <c r="Q42" s="37">
        <f t="shared" si="34"/>
        <v>-473119.94354976399</v>
      </c>
      <c r="R42" s="37">
        <f t="shared" si="34"/>
        <v>-642348.26088417484</v>
      </c>
      <c r="S42" s="37">
        <f t="shared" si="34"/>
        <v>-802150.36246831086</v>
      </c>
      <c r="T42" s="37">
        <f t="shared" si="34"/>
        <v>-1026560.6309122371</v>
      </c>
      <c r="U42" s="37">
        <f t="shared" si="34"/>
        <v>2758844.8290609131</v>
      </c>
      <c r="V42" s="37">
        <f t="shared" si="34"/>
        <v>2559011.1312531172</v>
      </c>
      <c r="W42" s="37">
        <f t="shared" si="34"/>
        <v>2350572.0555247334</v>
      </c>
      <c r="X42" s="37">
        <f t="shared" si="34"/>
        <v>2160682.0656501772</v>
      </c>
      <c r="Y42" s="37">
        <f t="shared" si="34"/>
        <v>1953910.8775536534</v>
      </c>
      <c r="Z42" s="37">
        <f t="shared" si="34"/>
        <v>1748788.4922690652</v>
      </c>
      <c r="AA42" s="37">
        <f t="shared" si="34"/>
        <v>1547636.536367286</v>
      </c>
      <c r="AB42" s="37">
        <f t="shared" si="34"/>
        <v>1343618.3694283199</v>
      </c>
      <c r="AC42" s="37">
        <f t="shared" si="34"/>
        <v>1149274.140364771</v>
      </c>
      <c r="AD42" s="37">
        <f t="shared" si="34"/>
        <v>942869.93996264273</v>
      </c>
      <c r="AE42" s="37">
        <f t="shared" si="34"/>
        <v>752848.69245287846</v>
      </c>
      <c r="AF42" s="37">
        <f t="shared" si="34"/>
        <v>551841.18923539913</v>
      </c>
      <c r="AG42" s="37">
        <f t="shared" si="34"/>
        <v>375425.75854910223</v>
      </c>
      <c r="AH42" s="37">
        <f t="shared" si="34"/>
        <v>191405.4735400714</v>
      </c>
      <c r="AI42" s="37">
        <f t="shared" si="34"/>
        <v>-13489.153376820992</v>
      </c>
      <c r="AJ42" s="37">
        <f t="shared" si="34"/>
        <v>-200591.90969788207</v>
      </c>
      <c r="AK42" s="37">
        <f t="shared" si="34"/>
        <v>-363271.36875156744</v>
      </c>
      <c r="AL42" s="37">
        <f t="shared" si="34"/>
        <v>-510969.71702376124</v>
      </c>
      <c r="AM42" s="37">
        <f t="shared" si="34"/>
        <v>-636466.94958270201</v>
      </c>
      <c r="AN42" s="37">
        <f t="shared" si="34"/>
        <v>-751219.98662131256</v>
      </c>
      <c r="AO42" s="37">
        <f t="shared" si="34"/>
        <v>-852402.66597310454</v>
      </c>
      <c r="AP42" s="37">
        <f t="shared" si="34"/>
        <v>-928074.50629108702</v>
      </c>
      <c r="AQ42" s="37">
        <f t="shared" si="34"/>
        <v>-979924.56338924286</v>
      </c>
      <c r="AR42" s="70"/>
      <c r="AS42" s="36">
        <f t="shared" ref="AS42:BD42" si="35">SUM(AS38:AS41)</f>
        <v>614260.92282459501</v>
      </c>
      <c r="AT42" s="36">
        <f t="shared" si="35"/>
        <v>178400.59314718435</v>
      </c>
      <c r="AU42" s="36">
        <f t="shared" si="35"/>
        <v>-295878.75082677108</v>
      </c>
      <c r="AV42" s="36">
        <f t="shared" si="35"/>
        <v>-802150.36246831086</v>
      </c>
      <c r="AW42" s="36">
        <f t="shared" si="35"/>
        <v>2559011.1312531172</v>
      </c>
      <c r="AX42" s="36">
        <f t="shared" si="35"/>
        <v>1953910.8775536534</v>
      </c>
      <c r="AY42" s="36">
        <f t="shared" si="35"/>
        <v>1343618.3694283199</v>
      </c>
      <c r="AZ42" s="36">
        <f t="shared" si="35"/>
        <v>752848.69245287846</v>
      </c>
      <c r="BA42" s="36">
        <f t="shared" si="35"/>
        <v>191405.4735400714</v>
      </c>
      <c r="BB42" s="36">
        <f t="shared" si="35"/>
        <v>-363271.36875156744</v>
      </c>
      <c r="BC42" s="36">
        <f t="shared" si="35"/>
        <v>-751219.98662131256</v>
      </c>
      <c r="BD42" s="36">
        <f t="shared" si="35"/>
        <v>-979924.56338924286</v>
      </c>
      <c r="BE42" s="70"/>
      <c r="BF42" s="78">
        <f>SUM(BF38:BF41)</f>
        <v>-802150.36246831086</v>
      </c>
      <c r="BG42" s="78">
        <f>SUM(BG38:BG41)</f>
        <v>752848.69245287846</v>
      </c>
      <c r="BH42" s="78">
        <f>SUM(BH38:BH41)</f>
        <v>-979924.56338924286</v>
      </c>
    </row>
    <row r="43" spans="1:60" ht="5.25" customHeight="1" thickBot="1">
      <c r="B43" s="7"/>
      <c r="C43" s="7"/>
      <c r="D43" s="7"/>
      <c r="E43" s="7"/>
      <c r="F43" s="10"/>
      <c r="G43" s="9"/>
      <c r="H43" s="9"/>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S43" s="76"/>
      <c r="AT43" s="76"/>
      <c r="AU43" s="76"/>
      <c r="AV43" s="76"/>
      <c r="AW43" s="76"/>
      <c r="AX43" s="76"/>
      <c r="AY43" s="76"/>
      <c r="AZ43" s="76"/>
      <c r="BA43" s="76"/>
      <c r="BB43" s="76"/>
      <c r="BC43" s="76"/>
      <c r="BD43" s="76"/>
      <c r="BF43" s="6"/>
      <c r="BG43" s="6"/>
      <c r="BH43" s="6"/>
    </row>
    <row r="44" spans="1:60" ht="13.5" thickTop="1">
      <c r="G44" s="73"/>
      <c r="H44" s="5"/>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S44" s="72"/>
      <c r="AT44" s="72"/>
      <c r="AU44" s="72"/>
      <c r="AV44" s="72"/>
      <c r="AW44" s="72"/>
      <c r="AX44" s="72"/>
      <c r="AY44" s="72"/>
      <c r="AZ44" s="72"/>
      <c r="BA44" s="22"/>
      <c r="BB44" s="22"/>
      <c r="BC44" s="22"/>
      <c r="BD44" s="22"/>
      <c r="BF44" s="21"/>
      <c r="BG44" s="21"/>
      <c r="BH44" s="46"/>
    </row>
    <row r="45" spans="1:60">
      <c r="B45" s="1" t="s">
        <v>28</v>
      </c>
      <c r="G45" s="62">
        <v>0</v>
      </c>
      <c r="H45" s="5">
        <f>G57*(('Model &amp; Metrics'!H9*12)/365)</f>
        <v>1479.4520547945208</v>
      </c>
      <c r="I45" s="5">
        <f>I57*(('Model &amp; Metrics'!I9*12)/365)</f>
        <v>1627.3972602739727</v>
      </c>
      <c r="J45" s="5">
        <f>J57*(('Model &amp; Metrics'!J9*12)/365)</f>
        <v>1790.1369863013699</v>
      </c>
      <c r="K45" s="5">
        <f>K57*(('Model &amp; Metrics'!K9*12)/365)</f>
        <v>1969.1506849315067</v>
      </c>
      <c r="L45" s="5">
        <f>L57*(('Model &amp; Metrics'!L9*12)/365)</f>
        <v>2166.0657534246575</v>
      </c>
      <c r="M45" s="5">
        <f>M57*(('Model &amp; Metrics'!M9*12)/365)</f>
        <v>2382.6723287671239</v>
      </c>
      <c r="N45" s="5">
        <f>N57*(('Model &amp; Metrics'!N9*12)/365)</f>
        <v>2620.939561643836</v>
      </c>
      <c r="O45" s="5">
        <f>O57*(('Model &amp; Metrics'!O9*12)/365)</f>
        <v>2883.0335178082196</v>
      </c>
      <c r="P45" s="5">
        <f>P57*(('Model &amp; Metrics'!P9*12)/365)</f>
        <v>3171.3368695890417</v>
      </c>
      <c r="Q45" s="5">
        <f>Q57*(('Model &amp; Metrics'!Q9*12)/365)</f>
        <v>3488.4705565479462</v>
      </c>
      <c r="R45" s="5">
        <f>R57*(('Model &amp; Metrics'!R9*12)/365)</f>
        <v>3837.3176122027417</v>
      </c>
      <c r="S45" s="5">
        <f>S57*(('Model &amp; Metrics'!S9*12)/365)</f>
        <v>4221.0493734230149</v>
      </c>
      <c r="T45" s="5">
        <f>T57*(('Model &amp; Metrics'!T9*12)/365)</f>
        <v>4643.1543107653179</v>
      </c>
      <c r="U45" s="5">
        <f>U57*(('Model &amp; Metrics'!U9*12)/365)</f>
        <v>5107.4697418418491</v>
      </c>
      <c r="V45" s="5">
        <f>V57*(('Model &amp; Metrics'!V9*12)/365)</f>
        <v>5618.2167160260342</v>
      </c>
      <c r="W45" s="5">
        <f>W57*(('Model &amp; Metrics'!W9*12)/365)</f>
        <v>6180.0383876286387</v>
      </c>
      <c r="X45" s="5">
        <f>X57*(('Model &amp; Metrics'!X9*12)/365)</f>
        <v>6798.0422263915034</v>
      </c>
      <c r="Y45" s="5">
        <f>Y57*(('Model &amp; Metrics'!Y9*12)/365)</f>
        <v>7477.8464490306551</v>
      </c>
      <c r="Z45" s="5">
        <f>Z57*(('Model &amp; Metrics'!Z9*12)/365)</f>
        <v>8225.63109393372</v>
      </c>
      <c r="AA45" s="5">
        <f>AA57*(('Model &amp; Metrics'!AA9*12)/365)</f>
        <v>9048.1942033270952</v>
      </c>
      <c r="AB45" s="5">
        <f>AB57*(('Model &amp; Metrics'!AB9*12)/365)</f>
        <v>9953.0136236598046</v>
      </c>
      <c r="AC45" s="5">
        <f>AC57*(('Model &amp; Metrics'!AC9*12)/365)</f>
        <v>10948.314986025785</v>
      </c>
      <c r="AD45" s="5">
        <f>AD57*(('Model &amp; Metrics'!AD9*12)/365)</f>
        <v>12043.146484628363</v>
      </c>
      <c r="AE45" s="5">
        <f>AE57*(('Model &amp; Metrics'!AE9*12)/365)</f>
        <v>13247.461133091201</v>
      </c>
      <c r="AF45" s="5">
        <f>AF57*(('Model &amp; Metrics'!AF9*12)/365)</f>
        <v>14572.207246400323</v>
      </c>
      <c r="AG45" s="5">
        <f>AG57*(('Model &amp; Metrics'!AG9*12)/365)</f>
        <v>16029.427971040355</v>
      </c>
      <c r="AH45" s="5">
        <f>AH57*(('Model &amp; Metrics'!AH9*12)/365)</f>
        <v>17632.370768144392</v>
      </c>
      <c r="AI45" s="5">
        <f>AI57*(('Model &amp; Metrics'!AI9*12)/365)</f>
        <v>19395.607844958831</v>
      </c>
      <c r="AJ45" s="5">
        <f>AJ57*(('Model &amp; Metrics'!AJ9*12)/365)</f>
        <v>21335.168629454714</v>
      </c>
      <c r="AK45" s="5">
        <f>AK57*(('Model &amp; Metrics'!AK9*12)/365)</f>
        <v>23468.685492400193</v>
      </c>
      <c r="AL45" s="5">
        <f>AL57*(('Model &amp; Metrics'!AL9*12)/365)</f>
        <v>25815.554041640211</v>
      </c>
      <c r="AM45" s="5">
        <f>AM57*(('Model &amp; Metrics'!AM9*12)/365)</f>
        <v>28397.109445804235</v>
      </c>
      <c r="AN45" s="5">
        <f>AN57*(('Model &amp; Metrics'!AN9*12)/365)</f>
        <v>31236.820390384659</v>
      </c>
      <c r="AO45" s="5">
        <f>AO57*(('Model &amp; Metrics'!AO9*12)/365)</f>
        <v>34360.502429423126</v>
      </c>
      <c r="AP45" s="5">
        <f>AP57*(('Model &amp; Metrics'!AP9*12)/365)</f>
        <v>37796.55267236544</v>
      </c>
      <c r="AQ45" s="5">
        <f>AQ57*(('Model &amp; Metrics'!AQ9*12)/365)</f>
        <v>41576.207939601998</v>
      </c>
      <c r="AS45" s="50">
        <f>J45</f>
        <v>1790.1369863013699</v>
      </c>
      <c r="AT45" s="50">
        <f>M45</f>
        <v>2382.6723287671239</v>
      </c>
      <c r="AU45" s="50">
        <f>P45</f>
        <v>3171.3368695890417</v>
      </c>
      <c r="AV45" s="50">
        <f>S45</f>
        <v>4221.0493734230149</v>
      </c>
      <c r="AW45" s="50">
        <f>V45</f>
        <v>5618.2167160260342</v>
      </c>
      <c r="AX45" s="50">
        <f>Y45</f>
        <v>7477.8464490306551</v>
      </c>
      <c r="AY45" s="50">
        <f>AB45</f>
        <v>9953.0136236598046</v>
      </c>
      <c r="AZ45" s="50">
        <f>AE45</f>
        <v>13247.461133091201</v>
      </c>
      <c r="BA45" s="22">
        <f>AH45</f>
        <v>17632.370768144392</v>
      </c>
      <c r="BB45" s="22">
        <f>AK45</f>
        <v>23468.685492400193</v>
      </c>
      <c r="BC45" s="22">
        <f>AN45</f>
        <v>31236.820390384659</v>
      </c>
      <c r="BD45" s="22">
        <f>AQ45</f>
        <v>41576.207939601998</v>
      </c>
      <c r="BF45" s="42">
        <f>AV45</f>
        <v>4221.0493734230149</v>
      </c>
      <c r="BG45" s="42">
        <f>AZ45</f>
        <v>13247.461133091201</v>
      </c>
      <c r="BH45" s="46">
        <f>BD45</f>
        <v>41576.207939601998</v>
      </c>
    </row>
    <row r="46" spans="1:60">
      <c r="B46" s="1" t="s">
        <v>27</v>
      </c>
      <c r="G46" s="75">
        <v>0</v>
      </c>
      <c r="H46" s="5">
        <f>0</f>
        <v>0</v>
      </c>
      <c r="I46" s="5">
        <f>0</f>
        <v>0</v>
      </c>
      <c r="J46" s="5">
        <f>0</f>
        <v>0</v>
      </c>
      <c r="K46" s="5">
        <f>0</f>
        <v>0</v>
      </c>
      <c r="L46" s="5">
        <f>0</f>
        <v>0</v>
      </c>
      <c r="M46" s="5">
        <f>0</f>
        <v>0</v>
      </c>
      <c r="N46" s="5">
        <f>0</f>
        <v>0</v>
      </c>
      <c r="O46" s="5">
        <f>0</f>
        <v>0</v>
      </c>
      <c r="P46" s="5">
        <f>0</f>
        <v>0</v>
      </c>
      <c r="Q46" s="5">
        <f>0</f>
        <v>0</v>
      </c>
      <c r="R46" s="5">
        <f>0</f>
        <v>0</v>
      </c>
      <c r="S46" s="5">
        <f>0</f>
        <v>0</v>
      </c>
      <c r="T46" s="5">
        <f>0</f>
        <v>0</v>
      </c>
      <c r="U46" s="5">
        <f>0</f>
        <v>0</v>
      </c>
      <c r="V46" s="5">
        <f>0</f>
        <v>0</v>
      </c>
      <c r="W46" s="5">
        <f>0</f>
        <v>0</v>
      </c>
      <c r="X46" s="5">
        <f>0</f>
        <v>0</v>
      </c>
      <c r="Y46" s="5">
        <f>0</f>
        <v>0</v>
      </c>
      <c r="Z46" s="5">
        <f>0</f>
        <v>0</v>
      </c>
      <c r="AA46" s="5">
        <f>0</f>
        <v>0</v>
      </c>
      <c r="AB46" s="5">
        <f>0</f>
        <v>0</v>
      </c>
      <c r="AC46" s="5">
        <f>0</f>
        <v>0</v>
      </c>
      <c r="AD46" s="5">
        <f>0</f>
        <v>0</v>
      </c>
      <c r="AE46" s="5">
        <f>0</f>
        <v>0</v>
      </c>
      <c r="AF46" s="5">
        <f>0</f>
        <v>0</v>
      </c>
      <c r="AG46" s="5">
        <f>0</f>
        <v>0</v>
      </c>
      <c r="AH46" s="5">
        <f>0</f>
        <v>0</v>
      </c>
      <c r="AI46" s="5">
        <f>0</f>
        <v>0</v>
      </c>
      <c r="AJ46" s="5">
        <f>0</f>
        <v>0</v>
      </c>
      <c r="AK46" s="5">
        <f>0</f>
        <v>0</v>
      </c>
      <c r="AL46" s="5">
        <f>0</f>
        <v>0</v>
      </c>
      <c r="AM46" s="5">
        <f>0</f>
        <v>0</v>
      </c>
      <c r="AN46" s="5">
        <f>0</f>
        <v>0</v>
      </c>
      <c r="AO46" s="5">
        <f>0</f>
        <v>0</v>
      </c>
      <c r="AP46" s="5">
        <f>0</f>
        <v>0</v>
      </c>
      <c r="AQ46" s="5">
        <f>0</f>
        <v>0</v>
      </c>
      <c r="AS46" s="50">
        <f>J46</f>
        <v>0</v>
      </c>
      <c r="AT46" s="50">
        <f>M46</f>
        <v>0</v>
      </c>
      <c r="AU46" s="50">
        <f>P46</f>
        <v>0</v>
      </c>
      <c r="AV46" s="50">
        <f>S46</f>
        <v>0</v>
      </c>
      <c r="AW46" s="50">
        <f>V46</f>
        <v>0</v>
      </c>
      <c r="AX46" s="50">
        <f>Y46</f>
        <v>0</v>
      </c>
      <c r="AY46" s="50">
        <f>AB46</f>
        <v>0</v>
      </c>
      <c r="AZ46" s="50">
        <f>AE46</f>
        <v>0</v>
      </c>
      <c r="BA46" s="22">
        <f>AH46</f>
        <v>0</v>
      </c>
      <c r="BB46" s="22">
        <f>AK46</f>
        <v>0</v>
      </c>
      <c r="BC46" s="22">
        <f>AN46</f>
        <v>0</v>
      </c>
      <c r="BD46" s="22">
        <f>AQ46</f>
        <v>0</v>
      </c>
      <c r="BF46" s="42">
        <f>AV46</f>
        <v>0</v>
      </c>
      <c r="BG46" s="42">
        <f>AZ46</f>
        <v>0</v>
      </c>
      <c r="BH46" s="46">
        <f>BD46</f>
        <v>0</v>
      </c>
    </row>
    <row r="47" spans="1:60">
      <c r="B47" s="40" t="s">
        <v>26</v>
      </c>
      <c r="C47" s="40"/>
      <c r="D47" s="40"/>
      <c r="E47" s="40"/>
      <c r="F47" s="41"/>
      <c r="G47" s="71">
        <v>0</v>
      </c>
      <c r="H47" s="55">
        <v>0</v>
      </c>
      <c r="I47" s="55">
        <v>0</v>
      </c>
      <c r="J47" s="55">
        <v>0</v>
      </c>
      <c r="K47" s="55">
        <v>0</v>
      </c>
      <c r="L47" s="55">
        <v>0</v>
      </c>
      <c r="M47" s="55">
        <v>0</v>
      </c>
      <c r="N47" s="55">
        <v>0</v>
      </c>
      <c r="O47" s="55">
        <v>0</v>
      </c>
      <c r="P47" s="55">
        <v>0</v>
      </c>
      <c r="Q47" s="55">
        <v>0</v>
      </c>
      <c r="R47" s="55">
        <v>0</v>
      </c>
      <c r="S47" s="55">
        <v>0</v>
      </c>
      <c r="T47" s="55">
        <v>0</v>
      </c>
      <c r="U47" s="55">
        <v>0</v>
      </c>
      <c r="V47" s="55">
        <v>0</v>
      </c>
      <c r="W47" s="55">
        <v>0</v>
      </c>
      <c r="X47" s="55">
        <v>0</v>
      </c>
      <c r="Y47" s="55">
        <v>0</v>
      </c>
      <c r="Z47" s="55">
        <v>0</v>
      </c>
      <c r="AA47" s="55">
        <v>0</v>
      </c>
      <c r="AB47" s="55">
        <v>0</v>
      </c>
      <c r="AC47" s="55">
        <v>0</v>
      </c>
      <c r="AD47" s="55">
        <v>0</v>
      </c>
      <c r="AE47" s="55">
        <v>0</v>
      </c>
      <c r="AF47" s="55">
        <v>0</v>
      </c>
      <c r="AG47" s="55">
        <v>0</v>
      </c>
      <c r="AH47" s="55">
        <v>0</v>
      </c>
      <c r="AI47" s="55">
        <v>0</v>
      </c>
      <c r="AJ47" s="55">
        <v>0</v>
      </c>
      <c r="AK47" s="55">
        <v>0</v>
      </c>
      <c r="AL47" s="55">
        <v>0</v>
      </c>
      <c r="AM47" s="55">
        <v>0</v>
      </c>
      <c r="AN47" s="55">
        <v>0</v>
      </c>
      <c r="AO47" s="55">
        <v>0</v>
      </c>
      <c r="AP47" s="55">
        <v>0</v>
      </c>
      <c r="AQ47" s="55">
        <v>0</v>
      </c>
      <c r="AS47" s="50">
        <f>J47</f>
        <v>0</v>
      </c>
      <c r="AT47" s="50">
        <f>M47</f>
        <v>0</v>
      </c>
      <c r="AU47" s="50">
        <f>P47</f>
        <v>0</v>
      </c>
      <c r="AV47" s="50">
        <f>S47</f>
        <v>0</v>
      </c>
      <c r="AW47" s="50">
        <f>V47</f>
        <v>0</v>
      </c>
      <c r="AX47" s="50">
        <f>Y47</f>
        <v>0</v>
      </c>
      <c r="AY47" s="50">
        <f>AB47</f>
        <v>0</v>
      </c>
      <c r="AZ47" s="50">
        <f>AE47</f>
        <v>0</v>
      </c>
      <c r="BA47" s="22">
        <f>AH47</f>
        <v>0</v>
      </c>
      <c r="BB47" s="22">
        <f>AK47</f>
        <v>0</v>
      </c>
      <c r="BC47" s="22">
        <f>AN47</f>
        <v>0</v>
      </c>
      <c r="BD47" s="22">
        <f>AQ47</f>
        <v>0</v>
      </c>
      <c r="BF47" s="42">
        <f>AV47</f>
        <v>0</v>
      </c>
      <c r="BG47" s="42">
        <f>AZ47</f>
        <v>0</v>
      </c>
      <c r="BH47" s="46">
        <f>BD47</f>
        <v>0</v>
      </c>
    </row>
    <row r="48" spans="1:60">
      <c r="B48" s="1" t="s">
        <v>25</v>
      </c>
      <c r="G48" s="45">
        <f t="shared" ref="G48:AQ48" si="36">SUM(G45:G47)</f>
        <v>0</v>
      </c>
      <c r="H48" s="45">
        <f t="shared" si="36"/>
        <v>1479.4520547945208</v>
      </c>
      <c r="I48" s="44">
        <f t="shared" si="36"/>
        <v>1627.3972602739727</v>
      </c>
      <c r="J48" s="44">
        <f t="shared" si="36"/>
        <v>1790.1369863013699</v>
      </c>
      <c r="K48" s="44">
        <f t="shared" si="36"/>
        <v>1969.1506849315067</v>
      </c>
      <c r="L48" s="44">
        <f t="shared" si="36"/>
        <v>2166.0657534246575</v>
      </c>
      <c r="M48" s="44">
        <f t="shared" si="36"/>
        <v>2382.6723287671239</v>
      </c>
      <c r="N48" s="44">
        <f t="shared" si="36"/>
        <v>2620.939561643836</v>
      </c>
      <c r="O48" s="44">
        <f t="shared" si="36"/>
        <v>2883.0335178082196</v>
      </c>
      <c r="P48" s="44">
        <f t="shared" si="36"/>
        <v>3171.3368695890417</v>
      </c>
      <c r="Q48" s="44">
        <f t="shared" si="36"/>
        <v>3488.4705565479462</v>
      </c>
      <c r="R48" s="44">
        <f t="shared" si="36"/>
        <v>3837.3176122027417</v>
      </c>
      <c r="S48" s="44">
        <f t="shared" si="36"/>
        <v>4221.0493734230149</v>
      </c>
      <c r="T48" s="44">
        <f t="shared" si="36"/>
        <v>4643.1543107653179</v>
      </c>
      <c r="U48" s="44">
        <f t="shared" si="36"/>
        <v>5107.4697418418491</v>
      </c>
      <c r="V48" s="44">
        <f t="shared" si="36"/>
        <v>5618.2167160260342</v>
      </c>
      <c r="W48" s="44">
        <f t="shared" si="36"/>
        <v>6180.0383876286387</v>
      </c>
      <c r="X48" s="44">
        <f t="shared" si="36"/>
        <v>6798.0422263915034</v>
      </c>
      <c r="Y48" s="44">
        <f t="shared" si="36"/>
        <v>7477.8464490306551</v>
      </c>
      <c r="Z48" s="44">
        <f t="shared" si="36"/>
        <v>8225.63109393372</v>
      </c>
      <c r="AA48" s="44">
        <f t="shared" si="36"/>
        <v>9048.1942033270952</v>
      </c>
      <c r="AB48" s="44">
        <f t="shared" si="36"/>
        <v>9953.0136236598046</v>
      </c>
      <c r="AC48" s="44">
        <f t="shared" si="36"/>
        <v>10948.314986025785</v>
      </c>
      <c r="AD48" s="44">
        <f t="shared" si="36"/>
        <v>12043.146484628363</v>
      </c>
      <c r="AE48" s="44">
        <f t="shared" si="36"/>
        <v>13247.461133091201</v>
      </c>
      <c r="AF48" s="44">
        <f t="shared" si="36"/>
        <v>14572.207246400323</v>
      </c>
      <c r="AG48" s="44">
        <f t="shared" si="36"/>
        <v>16029.427971040355</v>
      </c>
      <c r="AH48" s="44">
        <f t="shared" si="36"/>
        <v>17632.370768144392</v>
      </c>
      <c r="AI48" s="44">
        <f t="shared" si="36"/>
        <v>19395.607844958831</v>
      </c>
      <c r="AJ48" s="44">
        <f t="shared" si="36"/>
        <v>21335.168629454714</v>
      </c>
      <c r="AK48" s="44">
        <f t="shared" si="36"/>
        <v>23468.685492400193</v>
      </c>
      <c r="AL48" s="44">
        <f t="shared" si="36"/>
        <v>25815.554041640211</v>
      </c>
      <c r="AM48" s="44">
        <f t="shared" si="36"/>
        <v>28397.109445804235</v>
      </c>
      <c r="AN48" s="44">
        <f t="shared" si="36"/>
        <v>31236.820390384659</v>
      </c>
      <c r="AO48" s="44">
        <f t="shared" si="36"/>
        <v>34360.502429423126</v>
      </c>
      <c r="AP48" s="44">
        <f t="shared" si="36"/>
        <v>37796.55267236544</v>
      </c>
      <c r="AQ48" s="44">
        <f t="shared" si="36"/>
        <v>41576.207939601998</v>
      </c>
      <c r="AR48" s="17"/>
      <c r="AS48" s="43">
        <f t="shared" ref="AS48:BD48" si="37">SUM(AS45:AS47)</f>
        <v>1790.1369863013699</v>
      </c>
      <c r="AT48" s="43">
        <f t="shared" si="37"/>
        <v>2382.6723287671239</v>
      </c>
      <c r="AU48" s="43">
        <f t="shared" si="37"/>
        <v>3171.3368695890417</v>
      </c>
      <c r="AV48" s="43">
        <f t="shared" si="37"/>
        <v>4221.0493734230149</v>
      </c>
      <c r="AW48" s="43">
        <f t="shared" si="37"/>
        <v>5618.2167160260342</v>
      </c>
      <c r="AX48" s="43">
        <f t="shared" si="37"/>
        <v>7477.8464490306551</v>
      </c>
      <c r="AY48" s="43">
        <f t="shared" si="37"/>
        <v>9953.0136236598046</v>
      </c>
      <c r="AZ48" s="43">
        <f t="shared" si="37"/>
        <v>13247.461133091201</v>
      </c>
      <c r="BA48" s="43">
        <f t="shared" si="37"/>
        <v>17632.370768144392</v>
      </c>
      <c r="BB48" s="43">
        <f t="shared" si="37"/>
        <v>23468.685492400193</v>
      </c>
      <c r="BC48" s="43">
        <f t="shared" si="37"/>
        <v>31236.820390384659</v>
      </c>
      <c r="BD48" s="43">
        <f t="shared" si="37"/>
        <v>41576.207939601998</v>
      </c>
      <c r="BE48" s="17"/>
      <c r="BF48" s="74">
        <f>SUM(BF45:BF47)</f>
        <v>4221.0493734230149</v>
      </c>
      <c r="BG48" s="74">
        <f>SUM(BG45:BG47)</f>
        <v>13247.461133091201</v>
      </c>
      <c r="BH48" s="74">
        <f>SUM(BH45:BH47)</f>
        <v>41576.207939601998</v>
      </c>
    </row>
    <row r="49" spans="1:60">
      <c r="G49" s="5"/>
      <c r="H49" s="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S49" s="72"/>
      <c r="AT49" s="72"/>
      <c r="AU49" s="72"/>
      <c r="AV49" s="72"/>
      <c r="AW49" s="72"/>
      <c r="AX49" s="72"/>
      <c r="AY49" s="72"/>
      <c r="AZ49" s="72"/>
      <c r="BA49" s="22"/>
      <c r="BB49" s="22"/>
      <c r="BC49" s="22"/>
      <c r="BD49" s="22"/>
      <c r="BF49" s="21"/>
      <c r="BG49" s="21"/>
      <c r="BH49" s="21"/>
    </row>
    <row r="50" spans="1:60">
      <c r="B50" s="40" t="s">
        <v>24</v>
      </c>
      <c r="C50" s="40"/>
      <c r="D50" s="40"/>
      <c r="E50" s="40"/>
      <c r="F50" s="41"/>
      <c r="G50" s="572">
        <f>G42-G48</f>
        <v>1000000</v>
      </c>
      <c r="H50" s="39">
        <f>G50+'Model &amp; Metrics'!H62+'Model &amp; Metrics'!H75</f>
        <v>865442.5</v>
      </c>
      <c r="I50" s="5">
        <f>H50+'Model &amp; Metrics'!I62+'Model &amp; Metrics'!I75</f>
        <v>750610</v>
      </c>
      <c r="J50" s="5">
        <f>I50+'Model &amp; Metrics'!J62+'Model &amp; Metrics'!J75</f>
        <v>612470.78583829361</v>
      </c>
      <c r="K50" s="5">
        <f>J50+'Model &amp; Metrics'!K62+'Model &amp; Metrics'!K75</f>
        <v>464790.63813228032</v>
      </c>
      <c r="L50" s="5">
        <f>K50+'Model &amp; Metrics'!L62+'Model &amp; Metrics'!L75</f>
        <v>318203.68532285257</v>
      </c>
      <c r="M50" s="5">
        <f>L50+'Model &amp; Metrics'!M62+'Model &amp; Metrics'!M75</f>
        <v>176017.92081841722</v>
      </c>
      <c r="N50" s="5">
        <f>M50+'Model &amp; Metrics'!N62+'Model &amp; Metrics'!N75</f>
        <v>19443.215007190593</v>
      </c>
      <c r="O50" s="5">
        <f>N50+'Model &amp; Metrics'!O62+'Model &amp; Metrics'!O75</f>
        <v>-141310.01297620087</v>
      </c>
      <c r="P50" s="5">
        <f>O50+'Model &amp; Metrics'!P62+'Model &amp; Metrics'!P75</f>
        <v>-299050.08769636007</v>
      </c>
      <c r="Q50" s="5">
        <f>P50+'Model &amp; Metrics'!Q62+'Model &amp; Metrics'!Q75</f>
        <v>-476608.41410631192</v>
      </c>
      <c r="R50" s="5">
        <f>Q50+'Model &amp; Metrics'!R62+'Model &amp; Metrics'!R75</f>
        <v>-646185.57849637768</v>
      </c>
      <c r="S50" s="5">
        <f>R50+'Model &amp; Metrics'!S62+'Model &amp; Metrics'!S75</f>
        <v>-806371.41184173385</v>
      </c>
      <c r="T50" s="5">
        <f>S50+'Model &amp; Metrics'!T62+'Model &amp; Metrics'!T75</f>
        <v>-1031203.7852230025</v>
      </c>
      <c r="U50" s="5">
        <f>T50+'Model &amp; Metrics'!U62+'Model &amp; Metrics'!U75</f>
        <v>2753737.3593190713</v>
      </c>
      <c r="V50" s="5">
        <f>U50+'Model &amp; Metrics'!V62+'Model &amp; Metrics'!V75</f>
        <v>2553392.9145370913</v>
      </c>
      <c r="W50" s="5">
        <f>V50+'Model &amp; Metrics'!W62+'Model &amp; Metrics'!W75</f>
        <v>2344392.0171371046</v>
      </c>
      <c r="X50" s="5">
        <f>W50+'Model &amp; Metrics'!X62+'Model &amp; Metrics'!X75</f>
        <v>2153884.0234237858</v>
      </c>
      <c r="Y50" s="5">
        <f>X50+'Model &amp; Metrics'!Y62+'Model &amp; Metrics'!Y75</f>
        <v>1946433.0311046229</v>
      </c>
      <c r="Z50" s="5">
        <f>Y50+'Model &amp; Metrics'!Z62+'Model &amp; Metrics'!Z75</f>
        <v>1740562.8611751315</v>
      </c>
      <c r="AA50" s="5">
        <f>Z50+'Model &amp; Metrics'!AA62+'Model &amp; Metrics'!AA75</f>
        <v>1538588.3421639591</v>
      </c>
      <c r="AB50" s="5">
        <f>AA50+'Model &amp; Metrics'!AB62+'Model &amp; Metrics'!AB75</f>
        <v>1333665.3558046601</v>
      </c>
      <c r="AC50" s="5">
        <f>AB50+'Model &amp; Metrics'!AC62+'Model &amp; Metrics'!AC75</f>
        <v>1138325.8253787453</v>
      </c>
      <c r="AD50" s="5">
        <f>AC50+'Model &amp; Metrics'!AD62+'Model &amp; Metrics'!AD75</f>
        <v>930826.79347801453</v>
      </c>
      <c r="AE50" s="5">
        <f>AD50+'Model &amp; Metrics'!AE62+'Model &amp; Metrics'!AE75</f>
        <v>739601.23131978733</v>
      </c>
      <c r="AF50" s="5">
        <f>AE50+'Model &amp; Metrics'!AF62+'Model &amp; Metrics'!AF75</f>
        <v>537268.98198899883</v>
      </c>
      <c r="AG50" s="5">
        <f>AF50+'Model &amp; Metrics'!AG62+'Model &amp; Metrics'!AG75</f>
        <v>359396.33057806193</v>
      </c>
      <c r="AH50" s="5">
        <f>AG50+'Model &amp; Metrics'!AH62+'Model &amp; Metrics'!AH75</f>
        <v>173773.10277192705</v>
      </c>
      <c r="AI50" s="5">
        <f>AH50+'Model &amp; Metrics'!AI62+'Model &amp; Metrics'!AI75</f>
        <v>-32884.761221779772</v>
      </c>
      <c r="AJ50" s="5">
        <f>AI50+'Model &amp; Metrics'!AJ62+'Model &amp; Metrics'!AJ75</f>
        <v>-221927.07832733673</v>
      </c>
      <c r="AK50" s="5">
        <f>AJ50+'Model &amp; Metrics'!AK62+'Model &amp; Metrics'!AK75</f>
        <v>-386740.05424396764</v>
      </c>
      <c r="AL50" s="5">
        <f>AK50+'Model &amp; Metrics'!AL62+'Model &amp; Metrics'!AL75</f>
        <v>-536785.27106540138</v>
      </c>
      <c r="AM50" s="5">
        <f>AL50+'Model &amp; Metrics'!AM62+'Model &amp; Metrics'!AM75</f>
        <v>-664864.05902850605</v>
      </c>
      <c r="AN50" s="5">
        <f>AM50+'Model &amp; Metrics'!AN62+'Model &amp; Metrics'!AN75</f>
        <v>-782456.80701169709</v>
      </c>
      <c r="AO50" s="5">
        <f>AN50+'Model &amp; Metrics'!AO62+'Model &amp; Metrics'!AO75</f>
        <v>-886763.16840252769</v>
      </c>
      <c r="AP50" s="5">
        <f>AO50+'Model &amp; Metrics'!AP62+'Model &amp; Metrics'!AP75</f>
        <v>-965871.05896345247</v>
      </c>
      <c r="AQ50" s="5">
        <f>AP50+'Model &amp; Metrics'!AQ62+'Model &amp; Metrics'!AQ75</f>
        <v>-1021500.7713288448</v>
      </c>
      <c r="AS50" s="50">
        <f>J50</f>
        <v>612470.78583829361</v>
      </c>
      <c r="AT50" s="50">
        <f>M50</f>
        <v>176017.92081841722</v>
      </c>
      <c r="AU50" s="50">
        <f>P50</f>
        <v>-299050.08769636007</v>
      </c>
      <c r="AV50" s="50">
        <f>S50</f>
        <v>-806371.41184173385</v>
      </c>
      <c r="AW50" s="50">
        <f>V50</f>
        <v>2553392.9145370913</v>
      </c>
      <c r="AX50" s="50">
        <f>Y50</f>
        <v>1946433.0311046229</v>
      </c>
      <c r="AY50" s="50">
        <f>AB50</f>
        <v>1333665.3558046601</v>
      </c>
      <c r="AZ50" s="50">
        <f>AE50</f>
        <v>739601.23131978733</v>
      </c>
      <c r="BA50" s="22">
        <f>AH50</f>
        <v>173773.10277192705</v>
      </c>
      <c r="BB50" s="22">
        <f>AK50</f>
        <v>-386740.05424396764</v>
      </c>
      <c r="BC50" s="22">
        <f>AN50</f>
        <v>-782456.80701169709</v>
      </c>
      <c r="BD50" s="22">
        <f>AQ50</f>
        <v>-1021500.7713288448</v>
      </c>
      <c r="BF50" s="42">
        <f>AV50</f>
        <v>-806371.41184173385</v>
      </c>
      <c r="BG50" s="42">
        <f>AZ50</f>
        <v>739601.23131978733</v>
      </c>
      <c r="BH50" s="46">
        <f>BD50</f>
        <v>-1021500.7713288448</v>
      </c>
    </row>
    <row r="51" spans="1:60" s="4" customFormat="1">
      <c r="B51" s="4" t="s">
        <v>23</v>
      </c>
      <c r="G51" s="38">
        <f t="shared" ref="G51:AQ51" si="38">G48+G50</f>
        <v>1000000</v>
      </c>
      <c r="H51" s="38">
        <f t="shared" si="38"/>
        <v>866921.95205479453</v>
      </c>
      <c r="I51" s="37">
        <f t="shared" si="38"/>
        <v>752237.39726027392</v>
      </c>
      <c r="J51" s="37">
        <f t="shared" si="38"/>
        <v>614260.92282459501</v>
      </c>
      <c r="K51" s="37">
        <f t="shared" si="38"/>
        <v>466759.78881721181</v>
      </c>
      <c r="L51" s="37">
        <f t="shared" si="38"/>
        <v>320369.75107627723</v>
      </c>
      <c r="M51" s="37">
        <f t="shared" si="38"/>
        <v>178400.59314718435</v>
      </c>
      <c r="N51" s="37">
        <f t="shared" si="38"/>
        <v>22064.154568834427</v>
      </c>
      <c r="O51" s="37">
        <f t="shared" si="38"/>
        <v>-138426.97945839266</v>
      </c>
      <c r="P51" s="37">
        <f t="shared" si="38"/>
        <v>-295878.75082677102</v>
      </c>
      <c r="Q51" s="37">
        <f t="shared" si="38"/>
        <v>-473119.94354976399</v>
      </c>
      <c r="R51" s="37">
        <f t="shared" si="38"/>
        <v>-642348.26088417496</v>
      </c>
      <c r="S51" s="37">
        <f t="shared" si="38"/>
        <v>-802150.36246831086</v>
      </c>
      <c r="T51" s="37">
        <f t="shared" si="38"/>
        <v>-1026560.6309122372</v>
      </c>
      <c r="U51" s="37">
        <f t="shared" si="38"/>
        <v>2758844.8290609131</v>
      </c>
      <c r="V51" s="37">
        <f t="shared" si="38"/>
        <v>2559011.1312531172</v>
      </c>
      <c r="W51" s="37">
        <f t="shared" si="38"/>
        <v>2350572.0555247334</v>
      </c>
      <c r="X51" s="37">
        <f t="shared" si="38"/>
        <v>2160682.0656501772</v>
      </c>
      <c r="Y51" s="37">
        <f t="shared" si="38"/>
        <v>1953910.8775536534</v>
      </c>
      <c r="Z51" s="37">
        <f t="shared" si="38"/>
        <v>1748788.4922690652</v>
      </c>
      <c r="AA51" s="37">
        <f t="shared" si="38"/>
        <v>1547636.5363672862</v>
      </c>
      <c r="AB51" s="37">
        <f t="shared" si="38"/>
        <v>1343618.3694283199</v>
      </c>
      <c r="AC51" s="37">
        <f t="shared" si="38"/>
        <v>1149274.140364771</v>
      </c>
      <c r="AD51" s="37">
        <f t="shared" si="38"/>
        <v>942869.93996264285</v>
      </c>
      <c r="AE51" s="37">
        <f t="shared" si="38"/>
        <v>752848.69245287857</v>
      </c>
      <c r="AF51" s="37">
        <f t="shared" si="38"/>
        <v>551841.18923539913</v>
      </c>
      <c r="AG51" s="37">
        <f t="shared" si="38"/>
        <v>375425.75854910229</v>
      </c>
      <c r="AH51" s="37">
        <f t="shared" si="38"/>
        <v>191405.47354007146</v>
      </c>
      <c r="AI51" s="37">
        <f t="shared" si="38"/>
        <v>-13489.153376820941</v>
      </c>
      <c r="AJ51" s="37">
        <f t="shared" si="38"/>
        <v>-200591.90969788202</v>
      </c>
      <c r="AK51" s="37">
        <f t="shared" si="38"/>
        <v>-363271.36875156744</v>
      </c>
      <c r="AL51" s="37">
        <f t="shared" si="38"/>
        <v>-510969.71702376119</v>
      </c>
      <c r="AM51" s="37">
        <f t="shared" si="38"/>
        <v>-636466.94958270178</v>
      </c>
      <c r="AN51" s="37">
        <f t="shared" si="38"/>
        <v>-751219.98662131245</v>
      </c>
      <c r="AO51" s="37">
        <f t="shared" si="38"/>
        <v>-852402.66597310454</v>
      </c>
      <c r="AP51" s="37">
        <f t="shared" si="38"/>
        <v>-928074.50629108702</v>
      </c>
      <c r="AQ51" s="37">
        <f t="shared" si="38"/>
        <v>-979924.56338924286</v>
      </c>
      <c r="AR51" s="70"/>
      <c r="AS51" s="36">
        <f t="shared" ref="AS51:BD51" si="39">SUM(AS48:AS50)</f>
        <v>614260.92282459501</v>
      </c>
      <c r="AT51" s="36">
        <f t="shared" si="39"/>
        <v>178400.59314718435</v>
      </c>
      <c r="AU51" s="36">
        <f t="shared" si="39"/>
        <v>-295878.75082677102</v>
      </c>
      <c r="AV51" s="36">
        <f t="shared" si="39"/>
        <v>-802150.36246831086</v>
      </c>
      <c r="AW51" s="36">
        <f t="shared" si="39"/>
        <v>2559011.1312531172</v>
      </c>
      <c r="AX51" s="36">
        <f t="shared" si="39"/>
        <v>1953910.8775536534</v>
      </c>
      <c r="AY51" s="36">
        <f t="shared" si="39"/>
        <v>1343618.3694283199</v>
      </c>
      <c r="AZ51" s="36">
        <f t="shared" si="39"/>
        <v>752848.69245287857</v>
      </c>
      <c r="BA51" s="36">
        <f t="shared" si="39"/>
        <v>191405.47354007146</v>
      </c>
      <c r="BB51" s="36">
        <f t="shared" si="39"/>
        <v>-363271.36875156744</v>
      </c>
      <c r="BC51" s="36">
        <f t="shared" si="39"/>
        <v>-751219.98662131245</v>
      </c>
      <c r="BD51" s="36">
        <f t="shared" si="39"/>
        <v>-979924.56338924286</v>
      </c>
      <c r="BE51" s="70"/>
      <c r="BF51" s="36">
        <f>BF48+BF50</f>
        <v>-802150.36246831086</v>
      </c>
      <c r="BG51" s="36">
        <f>BG48+BG50</f>
        <v>752848.69245287857</v>
      </c>
      <c r="BH51" s="36">
        <f>BH48+BH50</f>
        <v>-979924.56338924286</v>
      </c>
    </row>
    <row r="52" spans="1:60" ht="5.25" customHeight="1" thickBot="1">
      <c r="B52" s="7"/>
      <c r="C52" s="7"/>
      <c r="D52" s="7"/>
      <c r="E52" s="7"/>
      <c r="F52" s="10"/>
      <c r="G52" s="68"/>
      <c r="H52" s="69"/>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S52" s="67"/>
      <c r="AT52" s="67"/>
      <c r="AU52" s="67"/>
      <c r="AV52" s="67"/>
      <c r="AW52" s="67"/>
      <c r="AX52" s="67"/>
      <c r="AY52" s="67"/>
      <c r="AZ52" s="67"/>
      <c r="BA52" s="67"/>
      <c r="BB52" s="67"/>
      <c r="BC52" s="67"/>
      <c r="BD52" s="67"/>
      <c r="BF52" s="6"/>
      <c r="BG52" s="6"/>
      <c r="BH52" s="6"/>
    </row>
    <row r="53" spans="1:60" ht="13.5" thickTop="1">
      <c r="G53" s="66"/>
      <c r="H53" s="65" t="str">
        <f t="shared" ref="H53:AE53" si="40">IF(ROUND(H51,3)=ROUND(H42,3),"","BSCHECK")</f>
        <v/>
      </c>
      <c r="I53" s="65" t="str">
        <f t="shared" si="40"/>
        <v/>
      </c>
      <c r="J53" s="65" t="str">
        <f t="shared" si="40"/>
        <v/>
      </c>
      <c r="K53" s="65" t="str">
        <f t="shared" si="40"/>
        <v/>
      </c>
      <c r="L53" s="65" t="str">
        <f t="shared" si="40"/>
        <v/>
      </c>
      <c r="M53" s="65" t="str">
        <f t="shared" si="40"/>
        <v/>
      </c>
      <c r="N53" s="65" t="str">
        <f t="shared" si="40"/>
        <v/>
      </c>
      <c r="O53" s="65" t="str">
        <f t="shared" si="40"/>
        <v/>
      </c>
      <c r="P53" s="65" t="str">
        <f t="shared" si="40"/>
        <v/>
      </c>
      <c r="Q53" s="65" t="str">
        <f t="shared" si="40"/>
        <v/>
      </c>
      <c r="R53" s="65" t="str">
        <f t="shared" si="40"/>
        <v/>
      </c>
      <c r="S53" s="65" t="str">
        <f t="shared" si="40"/>
        <v/>
      </c>
      <c r="T53" s="65" t="str">
        <f t="shared" si="40"/>
        <v/>
      </c>
      <c r="U53" s="65" t="str">
        <f t="shared" si="40"/>
        <v/>
      </c>
      <c r="V53" s="65" t="str">
        <f t="shared" si="40"/>
        <v/>
      </c>
      <c r="W53" s="65" t="str">
        <f t="shared" si="40"/>
        <v/>
      </c>
      <c r="X53" s="65" t="str">
        <f t="shared" si="40"/>
        <v/>
      </c>
      <c r="Y53" s="65" t="str">
        <f t="shared" si="40"/>
        <v/>
      </c>
      <c r="Z53" s="65" t="str">
        <f t="shared" si="40"/>
        <v/>
      </c>
      <c r="AA53" s="65" t="str">
        <f t="shared" si="40"/>
        <v/>
      </c>
      <c r="AB53" s="65" t="str">
        <f t="shared" si="40"/>
        <v/>
      </c>
      <c r="AC53" s="65" t="str">
        <f t="shared" si="40"/>
        <v/>
      </c>
      <c r="AD53" s="65" t="str">
        <f t="shared" si="40"/>
        <v/>
      </c>
      <c r="AE53" s="65" t="str">
        <f t="shared" si="40"/>
        <v/>
      </c>
      <c r="AF53" s="65"/>
      <c r="AG53" s="65"/>
      <c r="AH53" s="65"/>
      <c r="AI53" s="65"/>
      <c r="AJ53" s="65"/>
      <c r="AK53" s="65"/>
      <c r="AL53" s="65"/>
      <c r="AM53" s="65"/>
      <c r="AN53" s="65"/>
      <c r="AO53" s="65"/>
      <c r="AP53" s="65"/>
      <c r="AQ53" s="65"/>
      <c r="AS53" s="64" t="str">
        <f t="shared" ref="AS53:AZ53" si="41">IF(ROUND(AS51,3)=ROUND(AS42,3),"","BSCHECK")</f>
        <v/>
      </c>
      <c r="AT53" s="64" t="str">
        <f t="shared" si="41"/>
        <v/>
      </c>
      <c r="AU53" s="64" t="str">
        <f t="shared" si="41"/>
        <v/>
      </c>
      <c r="AV53" s="64" t="str">
        <f t="shared" si="41"/>
        <v/>
      </c>
      <c r="AW53" s="64" t="str">
        <f t="shared" si="41"/>
        <v/>
      </c>
      <c r="AX53" s="64" t="str">
        <f t="shared" si="41"/>
        <v/>
      </c>
      <c r="AY53" s="64" t="str">
        <f t="shared" si="41"/>
        <v/>
      </c>
      <c r="AZ53" s="64" t="str">
        <f t="shared" si="41"/>
        <v/>
      </c>
      <c r="BA53" s="22"/>
      <c r="BB53" s="22"/>
      <c r="BC53" s="22"/>
      <c r="BD53" s="22"/>
      <c r="BF53" s="21"/>
      <c r="BG53" s="21"/>
      <c r="BH53" s="21"/>
    </row>
    <row r="54" spans="1:60">
      <c r="G54" s="66"/>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S54" s="64"/>
      <c r="AT54" s="64"/>
      <c r="AU54" s="64"/>
      <c r="AV54" s="64"/>
      <c r="AW54" s="64"/>
      <c r="AX54" s="64"/>
      <c r="AY54" s="64"/>
      <c r="AZ54" s="64"/>
      <c r="BA54" s="22"/>
      <c r="BB54" s="22"/>
      <c r="BC54" s="22"/>
      <c r="BD54" s="22"/>
      <c r="BF54" s="21"/>
      <c r="BG54" s="21"/>
      <c r="BH54" s="21"/>
    </row>
    <row r="55" spans="1:60">
      <c r="B55" s="63" t="s">
        <v>22</v>
      </c>
      <c r="AS55" s="23"/>
      <c r="AT55" s="23"/>
      <c r="AU55" s="23"/>
      <c r="AV55" s="23"/>
      <c r="AW55" s="23"/>
      <c r="AX55" s="23"/>
      <c r="AY55" s="23"/>
      <c r="AZ55" s="23"/>
      <c r="BA55" s="22"/>
      <c r="BB55" s="22"/>
      <c r="BC55" s="22"/>
      <c r="BD55" s="22"/>
      <c r="BF55" s="21"/>
      <c r="BG55" s="21"/>
      <c r="BH55" s="21"/>
    </row>
    <row r="56" spans="1:60">
      <c r="B56" s="1" t="s">
        <v>21</v>
      </c>
      <c r="G56" s="62">
        <v>30</v>
      </c>
      <c r="H56" s="3">
        <f t="shared" ref="H56:BC56" si="42">G56</f>
        <v>30</v>
      </c>
      <c r="I56" s="5">
        <f t="shared" si="42"/>
        <v>30</v>
      </c>
      <c r="J56" s="5">
        <f t="shared" si="42"/>
        <v>30</v>
      </c>
      <c r="K56" s="5">
        <f t="shared" si="42"/>
        <v>30</v>
      </c>
      <c r="L56" s="5">
        <f t="shared" si="42"/>
        <v>30</v>
      </c>
      <c r="M56" s="5">
        <f t="shared" si="42"/>
        <v>30</v>
      </c>
      <c r="N56" s="5">
        <f t="shared" si="42"/>
        <v>30</v>
      </c>
      <c r="O56" s="5">
        <f t="shared" si="42"/>
        <v>30</v>
      </c>
      <c r="P56" s="5">
        <f t="shared" si="42"/>
        <v>30</v>
      </c>
      <c r="Q56" s="5">
        <f t="shared" si="42"/>
        <v>30</v>
      </c>
      <c r="R56" s="5">
        <f t="shared" si="42"/>
        <v>30</v>
      </c>
      <c r="S56" s="5">
        <f t="shared" si="42"/>
        <v>30</v>
      </c>
      <c r="T56" s="5">
        <f t="shared" si="42"/>
        <v>30</v>
      </c>
      <c r="U56" s="5">
        <f t="shared" si="42"/>
        <v>30</v>
      </c>
      <c r="V56" s="5">
        <f t="shared" si="42"/>
        <v>30</v>
      </c>
      <c r="W56" s="5">
        <f t="shared" si="42"/>
        <v>30</v>
      </c>
      <c r="X56" s="5">
        <f t="shared" si="42"/>
        <v>30</v>
      </c>
      <c r="Y56" s="5">
        <f t="shared" si="42"/>
        <v>30</v>
      </c>
      <c r="Z56" s="5">
        <f t="shared" si="42"/>
        <v>30</v>
      </c>
      <c r="AA56" s="5">
        <f t="shared" si="42"/>
        <v>30</v>
      </c>
      <c r="AB56" s="5">
        <f t="shared" si="42"/>
        <v>30</v>
      </c>
      <c r="AC56" s="5">
        <f t="shared" si="42"/>
        <v>30</v>
      </c>
      <c r="AD56" s="5">
        <f t="shared" si="42"/>
        <v>30</v>
      </c>
      <c r="AE56" s="5">
        <f t="shared" si="42"/>
        <v>30</v>
      </c>
      <c r="AF56" s="5">
        <f t="shared" si="42"/>
        <v>30</v>
      </c>
      <c r="AG56" s="5">
        <f t="shared" si="42"/>
        <v>30</v>
      </c>
      <c r="AH56" s="5">
        <f t="shared" si="42"/>
        <v>30</v>
      </c>
      <c r="AI56" s="5">
        <f t="shared" si="42"/>
        <v>30</v>
      </c>
      <c r="AJ56" s="5">
        <f t="shared" si="42"/>
        <v>30</v>
      </c>
      <c r="AK56" s="5">
        <f t="shared" si="42"/>
        <v>30</v>
      </c>
      <c r="AL56" s="5">
        <f t="shared" si="42"/>
        <v>30</v>
      </c>
      <c r="AM56" s="5">
        <f t="shared" si="42"/>
        <v>30</v>
      </c>
      <c r="AN56" s="5">
        <f t="shared" si="42"/>
        <v>30</v>
      </c>
      <c r="AO56" s="5">
        <f t="shared" si="42"/>
        <v>30</v>
      </c>
      <c r="AP56" s="5">
        <f t="shared" si="42"/>
        <v>30</v>
      </c>
      <c r="AQ56" s="5">
        <f t="shared" si="42"/>
        <v>30</v>
      </c>
      <c r="AR56" s="1">
        <f t="shared" si="42"/>
        <v>30</v>
      </c>
      <c r="AS56" s="23">
        <f t="shared" si="42"/>
        <v>30</v>
      </c>
      <c r="AT56" s="23">
        <f t="shared" si="42"/>
        <v>30</v>
      </c>
      <c r="AU56" s="23">
        <f t="shared" si="42"/>
        <v>30</v>
      </c>
      <c r="AV56" s="23">
        <f t="shared" si="42"/>
        <v>30</v>
      </c>
      <c r="AW56" s="23">
        <f t="shared" si="42"/>
        <v>30</v>
      </c>
      <c r="AX56" s="23">
        <f t="shared" si="42"/>
        <v>30</v>
      </c>
      <c r="AY56" s="23">
        <f t="shared" si="42"/>
        <v>30</v>
      </c>
      <c r="AZ56" s="23">
        <f t="shared" si="42"/>
        <v>30</v>
      </c>
      <c r="BA56" s="23">
        <f t="shared" si="42"/>
        <v>30</v>
      </c>
      <c r="BB56" s="23">
        <f t="shared" si="42"/>
        <v>30</v>
      </c>
      <c r="BC56" s="23">
        <f t="shared" si="42"/>
        <v>30</v>
      </c>
      <c r="BD56" s="23">
        <f>$BC$56</f>
        <v>30</v>
      </c>
      <c r="BF56" s="21">
        <f>$BC$56</f>
        <v>30</v>
      </c>
      <c r="BG56" s="21">
        <f>$BC$56</f>
        <v>30</v>
      </c>
      <c r="BH56" s="21">
        <f>$BC$56</f>
        <v>30</v>
      </c>
    </row>
    <row r="57" spans="1:60">
      <c r="B57" s="1" t="s">
        <v>20</v>
      </c>
      <c r="G57" s="61">
        <v>45</v>
      </c>
      <c r="H57" s="3">
        <f t="shared" ref="H57:BC57" si="43">G57</f>
        <v>45</v>
      </c>
      <c r="I57" s="5">
        <f t="shared" si="43"/>
        <v>45</v>
      </c>
      <c r="J57" s="5">
        <f t="shared" si="43"/>
        <v>45</v>
      </c>
      <c r="K57" s="5">
        <f t="shared" si="43"/>
        <v>45</v>
      </c>
      <c r="L57" s="5">
        <f t="shared" si="43"/>
        <v>45</v>
      </c>
      <c r="M57" s="5">
        <f t="shared" si="43"/>
        <v>45</v>
      </c>
      <c r="N57" s="5">
        <f t="shared" si="43"/>
        <v>45</v>
      </c>
      <c r="O57" s="5">
        <f t="shared" si="43"/>
        <v>45</v>
      </c>
      <c r="P57" s="5">
        <f t="shared" si="43"/>
        <v>45</v>
      </c>
      <c r="Q57" s="5">
        <f t="shared" si="43"/>
        <v>45</v>
      </c>
      <c r="R57" s="5">
        <f t="shared" si="43"/>
        <v>45</v>
      </c>
      <c r="S57" s="5">
        <f t="shared" si="43"/>
        <v>45</v>
      </c>
      <c r="T57" s="5">
        <f t="shared" si="43"/>
        <v>45</v>
      </c>
      <c r="U57" s="5">
        <f t="shared" si="43"/>
        <v>45</v>
      </c>
      <c r="V57" s="5">
        <f t="shared" si="43"/>
        <v>45</v>
      </c>
      <c r="W57" s="5">
        <f t="shared" si="43"/>
        <v>45</v>
      </c>
      <c r="X57" s="5">
        <f t="shared" si="43"/>
        <v>45</v>
      </c>
      <c r="Y57" s="5">
        <f t="shared" si="43"/>
        <v>45</v>
      </c>
      <c r="Z57" s="5">
        <f t="shared" si="43"/>
        <v>45</v>
      </c>
      <c r="AA57" s="5">
        <f t="shared" si="43"/>
        <v>45</v>
      </c>
      <c r="AB57" s="5">
        <f t="shared" si="43"/>
        <v>45</v>
      </c>
      <c r="AC57" s="5">
        <f t="shared" si="43"/>
        <v>45</v>
      </c>
      <c r="AD57" s="5">
        <f t="shared" si="43"/>
        <v>45</v>
      </c>
      <c r="AE57" s="5">
        <f t="shared" si="43"/>
        <v>45</v>
      </c>
      <c r="AF57" s="5">
        <f t="shared" si="43"/>
        <v>45</v>
      </c>
      <c r="AG57" s="5">
        <f t="shared" si="43"/>
        <v>45</v>
      </c>
      <c r="AH57" s="5">
        <f t="shared" si="43"/>
        <v>45</v>
      </c>
      <c r="AI57" s="5">
        <f t="shared" si="43"/>
        <v>45</v>
      </c>
      <c r="AJ57" s="5">
        <f t="shared" si="43"/>
        <v>45</v>
      </c>
      <c r="AK57" s="5">
        <f t="shared" si="43"/>
        <v>45</v>
      </c>
      <c r="AL57" s="5">
        <f t="shared" si="43"/>
        <v>45</v>
      </c>
      <c r="AM57" s="5">
        <f t="shared" si="43"/>
        <v>45</v>
      </c>
      <c r="AN57" s="5">
        <f t="shared" si="43"/>
        <v>45</v>
      </c>
      <c r="AO57" s="5">
        <f t="shared" si="43"/>
        <v>45</v>
      </c>
      <c r="AP57" s="5">
        <f t="shared" si="43"/>
        <v>45</v>
      </c>
      <c r="AQ57" s="5">
        <f t="shared" si="43"/>
        <v>45</v>
      </c>
      <c r="AR57" s="1">
        <f t="shared" si="43"/>
        <v>45</v>
      </c>
      <c r="AS57" s="23">
        <f t="shared" si="43"/>
        <v>45</v>
      </c>
      <c r="AT57" s="23">
        <f t="shared" si="43"/>
        <v>45</v>
      </c>
      <c r="AU57" s="23">
        <f t="shared" si="43"/>
        <v>45</v>
      </c>
      <c r="AV57" s="23">
        <f t="shared" si="43"/>
        <v>45</v>
      </c>
      <c r="AW57" s="23">
        <f t="shared" si="43"/>
        <v>45</v>
      </c>
      <c r="AX57" s="23">
        <f t="shared" si="43"/>
        <v>45</v>
      </c>
      <c r="AY57" s="23">
        <f t="shared" si="43"/>
        <v>45</v>
      </c>
      <c r="AZ57" s="23">
        <f t="shared" si="43"/>
        <v>45</v>
      </c>
      <c r="BA57" s="23">
        <f t="shared" si="43"/>
        <v>45</v>
      </c>
      <c r="BB57" s="23">
        <f t="shared" si="43"/>
        <v>45</v>
      </c>
      <c r="BC57" s="23">
        <f t="shared" si="43"/>
        <v>45</v>
      </c>
      <c r="BD57" s="23">
        <f>$BC$57</f>
        <v>45</v>
      </c>
      <c r="BF57" s="21">
        <f>$BC$57</f>
        <v>45</v>
      </c>
      <c r="BG57" s="21">
        <f>$BC$57</f>
        <v>45</v>
      </c>
      <c r="BH57" s="21">
        <f>$BC$57</f>
        <v>45</v>
      </c>
    </row>
    <row r="58" spans="1:60">
      <c r="B58" s="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S58" s="23"/>
      <c r="AT58" s="23"/>
      <c r="AU58" s="23"/>
      <c r="AV58" s="23"/>
      <c r="AW58" s="33"/>
      <c r="AX58" s="33"/>
      <c r="AY58" s="33"/>
      <c r="AZ58" s="33"/>
      <c r="BA58" s="22"/>
      <c r="BB58" s="22"/>
      <c r="BC58" s="22"/>
      <c r="BD58" s="22"/>
      <c r="BF58" s="21"/>
      <c r="BG58" s="21"/>
      <c r="BH58" s="21"/>
    </row>
    <row r="59" spans="1:60">
      <c r="B59" s="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S59" s="33"/>
      <c r="AT59" s="33"/>
      <c r="AU59" s="33"/>
      <c r="AV59" s="33"/>
      <c r="AW59" s="33"/>
      <c r="AX59" s="33"/>
      <c r="AY59" s="33"/>
      <c r="AZ59" s="33"/>
      <c r="BA59" s="22"/>
      <c r="BB59" s="22"/>
      <c r="BC59" s="22"/>
      <c r="BD59" s="22"/>
      <c r="BF59" s="21"/>
      <c r="BG59" s="21"/>
      <c r="BH59" s="21"/>
    </row>
    <row r="60" spans="1:60" ht="13.5" thickBot="1">
      <c r="A60" s="32" t="s">
        <v>0</v>
      </c>
      <c r="B60" s="31" t="s">
        <v>19</v>
      </c>
      <c r="C60" s="30"/>
      <c r="D60" s="29"/>
      <c r="H60" s="1"/>
      <c r="K60" s="1"/>
      <c r="AS60" s="23"/>
      <c r="AT60" s="23"/>
      <c r="AU60" s="23"/>
      <c r="AV60" s="23"/>
      <c r="AW60" s="23"/>
      <c r="AX60" s="23"/>
      <c r="AY60" s="23"/>
      <c r="AZ60" s="23"/>
      <c r="BA60" s="22"/>
      <c r="BB60" s="22"/>
      <c r="BC60" s="22"/>
      <c r="BD60" s="22"/>
      <c r="BF60" s="21"/>
      <c r="BG60" s="21"/>
      <c r="BH60" s="21"/>
    </row>
    <row r="61" spans="1:60">
      <c r="AS61" s="23"/>
      <c r="AT61" s="23"/>
      <c r="AU61" s="23"/>
      <c r="AV61" s="23"/>
      <c r="AW61" s="23"/>
      <c r="AX61" s="23"/>
      <c r="AY61" s="23"/>
      <c r="AZ61" s="23"/>
      <c r="BA61" s="22"/>
      <c r="BB61" s="22"/>
      <c r="BC61" s="22"/>
      <c r="BD61" s="22"/>
      <c r="BF61" s="21"/>
      <c r="BG61" s="21"/>
      <c r="BH61" s="21"/>
    </row>
    <row r="62" spans="1:60">
      <c r="B62" s="1" t="s">
        <v>18</v>
      </c>
      <c r="H62" s="5">
        <f>'Model &amp; Metrics'!H31</f>
        <v>-134557.5</v>
      </c>
      <c r="I62" s="5">
        <f>'Model &amp; Metrics'!I31</f>
        <v>-114832.5</v>
      </c>
      <c r="J62" s="5">
        <f>'Model &amp; Metrics'!J31</f>
        <v>-138139.21416170636</v>
      </c>
      <c r="K62" s="5">
        <f>'Model &amp; Metrics'!K31</f>
        <v>-147680.14770601332</v>
      </c>
      <c r="L62" s="5">
        <f>'Model &amp; Metrics'!L31</f>
        <v>-146586.95280942775</v>
      </c>
      <c r="M62" s="5">
        <f>'Model &amp; Metrics'!M31</f>
        <v>-142185.76450443536</v>
      </c>
      <c r="N62" s="5">
        <f>'Model &amp; Metrics'!N31</f>
        <v>-156574.70581122662</v>
      </c>
      <c r="O62" s="5">
        <f>'Model &amp; Metrics'!O31</f>
        <v>-160753.22798339147</v>
      </c>
      <c r="P62" s="5">
        <f>'Model &amp; Metrics'!P31</f>
        <v>-157740.07472015923</v>
      </c>
      <c r="Q62" s="5">
        <f>'Model &amp; Metrics'!Q31</f>
        <v>-177558.32640995184</v>
      </c>
      <c r="R62" s="5">
        <f>'Model &amp; Metrics'!R31</f>
        <v>-169577.16439006571</v>
      </c>
      <c r="S62" s="5">
        <f>'Model &amp; Metrics'!S31</f>
        <v>-160185.83334535614</v>
      </c>
      <c r="T62" s="5">
        <f>'Model &amp; Metrics'!T31</f>
        <v>-224832.37338126864</v>
      </c>
      <c r="U62" s="5">
        <f>'Model &amp; Metrics'!U31</f>
        <v>-215058.85545792602</v>
      </c>
      <c r="V62" s="5">
        <f>'Model &amp; Metrics'!V31</f>
        <v>-200344.44478198004</v>
      </c>
      <c r="W62" s="5">
        <f>'Model &amp; Metrics'!W31</f>
        <v>-209000.8973999868</v>
      </c>
      <c r="X62" s="5">
        <f>'Model &amp; Metrics'!X31</f>
        <v>-190507.99371331889</v>
      </c>
      <c r="Y62" s="5">
        <f>'Model &amp; Metrics'!Y31</f>
        <v>-207450.99231916288</v>
      </c>
      <c r="Z62" s="5">
        <f>'Model &amp; Metrics'!Z31</f>
        <v>-205870.16992949141</v>
      </c>
      <c r="AA62" s="5">
        <f>'Model &amp; Metrics'!AA31</f>
        <v>-201974.51901117244</v>
      </c>
      <c r="AB62" s="5">
        <f>'Model &amp; Metrics'!AB31</f>
        <v>-204922.98635929887</v>
      </c>
      <c r="AC62" s="5">
        <f>'Model &amp; Metrics'!AC31</f>
        <v>-195339.53042591488</v>
      </c>
      <c r="AD62" s="5">
        <f>'Model &amp; Metrics'!AD31</f>
        <v>-207499.0319007308</v>
      </c>
      <c r="AE62" s="5">
        <f>'Model &amp; Metrics'!AE31</f>
        <v>-191225.56215822723</v>
      </c>
      <c r="AF62" s="5">
        <f>'Model &amp; Metrics'!AF31</f>
        <v>-202332.24933078847</v>
      </c>
      <c r="AG62" s="5">
        <f>'Model &amp; Metrics'!AG31</f>
        <v>-177872.6514109369</v>
      </c>
      <c r="AH62" s="5">
        <f>'Model &amp; Metrics'!AH31</f>
        <v>-185623.22780613488</v>
      </c>
      <c r="AI62" s="5">
        <f>'Model &amp; Metrics'!AI31</f>
        <v>-206657.86399370682</v>
      </c>
      <c r="AJ62" s="5">
        <f>'Model &amp; Metrics'!AJ31</f>
        <v>-189042.31710555695</v>
      </c>
      <c r="AK62" s="5">
        <f>'Model &amp; Metrics'!AK31</f>
        <v>-164812.97591663088</v>
      </c>
      <c r="AL62" s="5">
        <f>'Model &amp; Metrics'!AL31</f>
        <v>-150045.2168214338</v>
      </c>
      <c r="AM62" s="5">
        <f>'Model &amp; Metrics'!AM31</f>
        <v>-128078.78796310467</v>
      </c>
      <c r="AN62" s="5">
        <f>'Model &amp; Metrics'!AN31</f>
        <v>-117592.74798319105</v>
      </c>
      <c r="AO62" s="5">
        <f>'Model &amp; Metrics'!AO31</f>
        <v>-104306.36139083054</v>
      </c>
      <c r="AP62" s="5">
        <f>'Model &amp; Metrics'!AP31</f>
        <v>-79107.890560924832</v>
      </c>
      <c r="AQ62" s="5">
        <f>'Model &amp; Metrics'!AQ31</f>
        <v>-55629.712365392304</v>
      </c>
      <c r="AS62" s="25">
        <f>SUM(H62:J62)</f>
        <v>-387529.21416170639</v>
      </c>
      <c r="AT62" s="25">
        <f>SUM(K62:M62)</f>
        <v>-436452.86501987639</v>
      </c>
      <c r="AU62" s="25">
        <f>SUM(N62:P62)</f>
        <v>-475068.00851477735</v>
      </c>
      <c r="AV62" s="25">
        <f>SUM(Q62:S62)</f>
        <v>-507321.32414537366</v>
      </c>
      <c r="AW62" s="25">
        <f>SUM(T62:V62)</f>
        <v>-640235.67362117465</v>
      </c>
      <c r="AX62" s="25">
        <f>SUM(W62:Y62)</f>
        <v>-606959.88343246863</v>
      </c>
      <c r="AY62" s="25">
        <f>SUM(Z62:AB62)</f>
        <v>-612767.67529996275</v>
      </c>
      <c r="AZ62" s="25">
        <f>SUM(AC62:AE62)</f>
        <v>-594064.12448487291</v>
      </c>
      <c r="BA62" s="22">
        <f>SUM(AF62:AH62)</f>
        <v>-565828.12854786019</v>
      </c>
      <c r="BB62" s="22">
        <f>SUM(AI62:AK62)</f>
        <v>-560513.15701589466</v>
      </c>
      <c r="BC62" s="22">
        <f>SUM(AL62:AN62)</f>
        <v>-395716.75276772951</v>
      </c>
      <c r="BD62" s="22">
        <f>SUM(AO62:AQ62)</f>
        <v>-239043.96431714768</v>
      </c>
      <c r="BF62" s="24">
        <f>SUM(AS62:AV62)</f>
        <v>-1806371.4118417338</v>
      </c>
      <c r="BG62" s="24">
        <f>SUM(AW62:AZ62)</f>
        <v>-2454027.3568384787</v>
      </c>
      <c r="BH62" s="46">
        <f>SUM(BA62:BD62)</f>
        <v>-1761102.002648632</v>
      </c>
    </row>
    <row r="63" spans="1:60">
      <c r="B63" s="1" t="s">
        <v>17</v>
      </c>
      <c r="H63" s="5">
        <f>'Model &amp; Metrics'!H23</f>
        <v>0</v>
      </c>
      <c r="I63" s="5">
        <f>'Model &amp; Metrics'!I23</f>
        <v>0</v>
      </c>
      <c r="J63" s="5">
        <f>'Model &amp; Metrics'!J23</f>
        <v>0</v>
      </c>
      <c r="K63" s="5">
        <f>'Model &amp; Metrics'!K23</f>
        <v>0</v>
      </c>
      <c r="L63" s="5">
        <f>'Model &amp; Metrics'!L23</f>
        <v>0</v>
      </c>
      <c r="M63" s="5">
        <f>'Model &amp; Metrics'!M23</f>
        <v>0</v>
      </c>
      <c r="N63" s="5">
        <f>'Model &amp; Metrics'!N23</f>
        <v>0</v>
      </c>
      <c r="O63" s="5">
        <f>'Model &amp; Metrics'!O23</f>
        <v>0</v>
      </c>
      <c r="P63" s="5">
        <f>'Model &amp; Metrics'!P23</f>
        <v>0</v>
      </c>
      <c r="Q63" s="5">
        <f>'Model &amp; Metrics'!Q23</f>
        <v>0</v>
      </c>
      <c r="R63" s="5">
        <f>'Model &amp; Metrics'!R23</f>
        <v>0</v>
      </c>
      <c r="S63" s="5">
        <f>'Model &amp; Metrics'!S23</f>
        <v>0</v>
      </c>
      <c r="T63" s="5">
        <f>'Model &amp; Metrics'!T23</f>
        <v>0</v>
      </c>
      <c r="U63" s="5">
        <f>'Model &amp; Metrics'!U23</f>
        <v>0</v>
      </c>
      <c r="V63" s="5">
        <f>'Model &amp; Metrics'!V23</f>
        <v>0</v>
      </c>
      <c r="W63" s="5">
        <f>'Model &amp; Metrics'!W23</f>
        <v>0</v>
      </c>
      <c r="X63" s="5">
        <f>'Model &amp; Metrics'!X23</f>
        <v>0</v>
      </c>
      <c r="Y63" s="5">
        <f>'Model &amp; Metrics'!Y23</f>
        <v>0</v>
      </c>
      <c r="Z63" s="5">
        <f>'Model &amp; Metrics'!Z23</f>
        <v>0</v>
      </c>
      <c r="AA63" s="5">
        <f>'Model &amp; Metrics'!AA23</f>
        <v>0</v>
      </c>
      <c r="AB63" s="5">
        <f>'Model &amp; Metrics'!AB23</f>
        <v>0</v>
      </c>
      <c r="AC63" s="5">
        <f>'Model &amp; Metrics'!AC23</f>
        <v>0</v>
      </c>
      <c r="AD63" s="5">
        <f>'Model &amp; Metrics'!AD23</f>
        <v>0</v>
      </c>
      <c r="AE63" s="5">
        <f>'Model &amp; Metrics'!AE23</f>
        <v>0</v>
      </c>
      <c r="AF63" s="5">
        <f>'Model &amp; Metrics'!AF23</f>
        <v>0</v>
      </c>
      <c r="AG63" s="5">
        <f>'Model &amp; Metrics'!AG23</f>
        <v>0</v>
      </c>
      <c r="AH63" s="5">
        <f>'Model &amp; Metrics'!AH23</f>
        <v>0</v>
      </c>
      <c r="AI63" s="5">
        <f>'Model &amp; Metrics'!AI23</f>
        <v>0</v>
      </c>
      <c r="AJ63" s="5">
        <f>'Model &amp; Metrics'!AJ23</f>
        <v>0</v>
      </c>
      <c r="AK63" s="5">
        <f>'Model &amp; Metrics'!AK23</f>
        <v>0</v>
      </c>
      <c r="AL63" s="5">
        <f>'Model &amp; Metrics'!AL23</f>
        <v>0</v>
      </c>
      <c r="AM63" s="5">
        <f>'Model &amp; Metrics'!AM23</f>
        <v>0</v>
      </c>
      <c r="AN63" s="5">
        <f>'Model &amp; Metrics'!AN23</f>
        <v>0</v>
      </c>
      <c r="AO63" s="5">
        <f>'Model &amp; Metrics'!AO23</f>
        <v>0</v>
      </c>
      <c r="AP63" s="5">
        <f>'Model &amp; Metrics'!AP23</f>
        <v>0</v>
      </c>
      <c r="AQ63" s="5">
        <f>'Model &amp; Metrics'!AQ23</f>
        <v>0</v>
      </c>
      <c r="AS63" s="25">
        <f>SUM(H63:J63)</f>
        <v>0</v>
      </c>
      <c r="AT63" s="25">
        <f>SUM(K63:M63)</f>
        <v>0</v>
      </c>
      <c r="AU63" s="25">
        <f>SUM(N63:P63)</f>
        <v>0</v>
      </c>
      <c r="AV63" s="25">
        <f>SUM(Q63:S63)</f>
        <v>0</v>
      </c>
      <c r="AW63" s="25">
        <f>SUM(T63:V63)</f>
        <v>0</v>
      </c>
      <c r="AX63" s="25">
        <f>SUM(W63:Y63)</f>
        <v>0</v>
      </c>
      <c r="AY63" s="25">
        <f>SUM(Z63:AB63)</f>
        <v>0</v>
      </c>
      <c r="AZ63" s="25">
        <f>SUM(AC63:AE63)</f>
        <v>0</v>
      </c>
      <c r="BA63" s="59">
        <f>SUM(AF63:AH63)</f>
        <v>0</v>
      </c>
      <c r="BB63" s="59">
        <f>SUM(AI63:AK63)</f>
        <v>0</v>
      </c>
      <c r="BC63" s="59">
        <f>SUM(AL63:AN63)</f>
        <v>0</v>
      </c>
      <c r="BD63" s="59">
        <f>SUM(AO63:AQ63)</f>
        <v>0</v>
      </c>
      <c r="BF63" s="24">
        <f>SUM(AS63:AV63)</f>
        <v>0</v>
      </c>
      <c r="BG63" s="24">
        <f>SUM(AW63:AZ63)</f>
        <v>0</v>
      </c>
      <c r="BH63" s="60">
        <f>SUM(BA63:BD63)</f>
        <v>0</v>
      </c>
    </row>
    <row r="64" spans="1:60">
      <c r="B64" s="1" t="s">
        <v>16</v>
      </c>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S64" s="50"/>
      <c r="AT64" s="50"/>
      <c r="AU64" s="50"/>
      <c r="AV64" s="50"/>
      <c r="AW64" s="50"/>
      <c r="AX64" s="50"/>
      <c r="AY64" s="50"/>
      <c r="AZ64" s="50"/>
      <c r="BA64" s="22"/>
      <c r="BB64" s="22"/>
      <c r="BC64" s="22"/>
      <c r="BD64" s="22"/>
      <c r="BF64" s="21"/>
      <c r="BG64" s="21"/>
      <c r="BH64" s="21"/>
    </row>
    <row r="65" spans="1:62">
      <c r="B65" s="58" t="str">
        <f>'Model &amp; Metrics'!B39</f>
        <v>AR</v>
      </c>
      <c r="H65" s="5">
        <f>-('Model &amp; Metrics'!H39-'Model &amp; Metrics'!G39)</f>
        <v>0</v>
      </c>
      <c r="I65" s="5">
        <f>-('Model &amp; Metrics'!I39-'Model &amp; Metrics'!H39)</f>
        <v>-813.69863013698625</v>
      </c>
      <c r="J65" s="5">
        <f>-('Model &amp; Metrics'!J39-'Model &amp; Metrics'!I39)</f>
        <v>-1400.7065802348343</v>
      </c>
      <c r="K65" s="5">
        <f>-('Model &amp; Metrics'!K39-'Model &amp; Metrics'!J39)</f>
        <v>-2051.5723946561484</v>
      </c>
      <c r="L65" s="5">
        <f>-('Model &amp; Metrics'!L39-'Model &amp; Metrics'!K39)</f>
        <v>-2348.6744185501293</v>
      </c>
      <c r="M65" s="5">
        <f>-('Model &amp; Metrics'!M39-'Model &amp; Metrics'!L39)</f>
        <v>-3005.8503830062209</v>
      </c>
      <c r="N65" s="5">
        <f>-('Model &amp; Metrics'!N39-'Model &amp; Metrics'!M39)</f>
        <v>-3710.5739439866829</v>
      </c>
      <c r="O65" s="5">
        <f>-('Model &amp; Metrics'!O39-'Model &amp; Metrics'!N39)</f>
        <v>-4046.8033260839911</v>
      </c>
      <c r="P65" s="5">
        <f>-('Model &amp; Metrics'!P39-'Model &amp; Metrics'!O39)</f>
        <v>-5136.682165379756</v>
      </c>
      <c r="Q65" s="5">
        <f>-('Model &amp; Metrics'!Q39-'Model &amp; Metrics'!P39)</f>
        <v>-6026.776955711397</v>
      </c>
      <c r="R65" s="5">
        <f>-('Model &amp; Metrics'!R39-'Model &amp; Metrics'!Q39)</f>
        <v>-6526.3135453013747</v>
      </c>
      <c r="S65" s="5">
        <f>-('Model &amp; Metrics'!S39-'Model &amp; Metrics'!R39)</f>
        <v>-7151.3805607097092</v>
      </c>
      <c r="T65" s="5">
        <f>-('Model &amp; Metrics'!T39-'Model &amp; Metrics'!S39)</f>
        <v>-7706.9555849080934</v>
      </c>
      <c r="U65" s="5">
        <f>-('Model &amp; Metrics'!U39-'Model &amp; Metrics'!T39)</f>
        <v>-8213.9037642884723</v>
      </c>
      <c r="V65" s="5">
        <f>-('Model &amp; Metrics'!V39-'Model &amp; Metrics'!U39)</f>
        <v>-8490.4708412567707</v>
      </c>
      <c r="W65" s="5">
        <f>-('Model &amp; Metrics'!W39-'Model &amp; Metrics'!V39)</f>
        <v>-9096.9506783768156</v>
      </c>
      <c r="X65" s="5">
        <f>-('Model &amp; Metrics'!X39-'Model &amp; Metrics'!W39)</f>
        <v>-9398.7404419162194</v>
      </c>
      <c r="Y65" s="5">
        <f>-('Model &amp; Metrics'!Y39-'Model &amp; Metrics'!X39)</f>
        <v>-9805.9302175480261</v>
      </c>
      <c r="Z65" s="5">
        <f>-('Model &amp; Metrics'!Z39-'Model &amp; Metrics'!Y39)</f>
        <v>-10440.956138469701</v>
      </c>
      <c r="AA65" s="5">
        <f>-('Model &amp; Metrics'!AA39-'Model &amp; Metrics'!Z39)</f>
        <v>-10624.955079124862</v>
      </c>
      <c r="AB65" s="5">
        <f>-('Model &amp; Metrics'!AB39-'Model &amp; Metrics'!AA39)</f>
        <v>-11543.423233667869</v>
      </c>
      <c r="AC65" s="5">
        <f>-('Model &amp; Metrics'!AC39-'Model &amp; Metrics'!AB39)</f>
        <v>-12571.039408750599</v>
      </c>
      <c r="AD65" s="5">
        <f>-('Model &amp; Metrics'!AD39-'Model &amp; Metrics'!AC39)</f>
        <v>-13689.146485094709</v>
      </c>
      <c r="AE65" s="5">
        <f>-('Model &amp; Metrics'!AE39-'Model &amp; Metrics'!AD39)</f>
        <v>-14880.819192038092</v>
      </c>
      <c r="AF65" s="5">
        <f>-('Model &amp; Metrics'!AF39-'Model &amp; Metrics'!AE39)</f>
        <v>-16130.730151917407</v>
      </c>
      <c r="AG65" s="5">
        <f>-('Model &amp; Metrics'!AG39-'Model &amp; Metrics'!AF39)</f>
        <v>-17425.025691714109</v>
      </c>
      <c r="AH65" s="5">
        <f>-('Model &amp; Metrics'!AH39-'Model &amp; Metrics'!AG39)</f>
        <v>-18751.210716960835</v>
      </c>
      <c r="AI65" s="5">
        <f>-('Model &amp; Metrics'!AI39-'Model &amp; Metrics'!AH39)</f>
        <v>-20098.041994061001</v>
      </c>
      <c r="AJ65" s="5">
        <f>-('Model &amp; Metrics'!AJ39-'Model &amp; Metrics'!AI39)</f>
        <v>-21455.429234597163</v>
      </c>
      <c r="AK65" s="5">
        <f>-('Model &amp; Metrics'!AK39-'Model &amp; Metrics'!AJ39)</f>
        <v>-22814.343419169192</v>
      </c>
      <c r="AL65" s="5">
        <f>-('Model &amp; Metrics'!AL39-'Model &amp; Metrics'!AK39)</f>
        <v>-24166.731839048443</v>
      </c>
      <c r="AM65" s="5">
        <f>-('Model &amp; Metrics'!AM39-'Model &amp; Metrics'!AL39)</f>
        <v>-25505.439371721644</v>
      </c>
      <c r="AN65" s="5">
        <f>-('Model &amp; Metrics'!AN39-'Model &amp; Metrics'!AM39)</f>
        <v>-26824.135541415948</v>
      </c>
      <c r="AO65" s="5">
        <f>-('Model &amp; Metrics'!AO39-'Model &amp; Metrics'!AN39)</f>
        <v>-28117.246948171174</v>
      </c>
      <c r="AP65" s="5">
        <f>-('Model &amp; Metrics'!AP39-'Model &amp; Metrics'!AO39)</f>
        <v>-29379.894679128833</v>
      </c>
      <c r="AQ65" s="5">
        <f>-('Model &amp; Metrics'!AQ39-'Model &amp; Metrics'!AP39)</f>
        <v>-30607.836343614443</v>
      </c>
      <c r="AS65" s="25">
        <f t="shared" ref="AS65:AS70" si="44">SUM(H65:J65)</f>
        <v>-2214.4052103718204</v>
      </c>
      <c r="AT65" s="25">
        <f>SUM(K65:M65)</f>
        <v>-7406.0971962124986</v>
      </c>
      <c r="AU65" s="25">
        <f>SUM(N65:P65)</f>
        <v>-12894.05943545043</v>
      </c>
      <c r="AV65" s="25">
        <f>SUM(Q65:S65)</f>
        <v>-19704.471061722481</v>
      </c>
      <c r="AW65" s="25">
        <f>SUM(T65:V65)</f>
        <v>-24411.330190453336</v>
      </c>
      <c r="AX65" s="25">
        <f>SUM(W65:Y65)</f>
        <v>-28301.621337841061</v>
      </c>
      <c r="AY65" s="25">
        <f>SUM(Z65:AB65)</f>
        <v>-32609.334451262432</v>
      </c>
      <c r="AZ65" s="25">
        <f>SUM(AC65:AE65)</f>
        <v>-41141.0050858834</v>
      </c>
      <c r="BA65" s="22">
        <f>SUM(AF65:AH65)</f>
        <v>-52306.966560592351</v>
      </c>
      <c r="BB65" s="22">
        <f>SUM(AI65:AK65)</f>
        <v>-64367.814647827356</v>
      </c>
      <c r="BC65" s="22">
        <f>SUM(AL65:AN65)</f>
        <v>-76496.306752186036</v>
      </c>
      <c r="BD65" s="22">
        <f>SUM(AO65:AQ65)</f>
        <v>-88104.97797091445</v>
      </c>
      <c r="BF65" s="24">
        <f>SUM(AS65:AV65)</f>
        <v>-42219.03290375723</v>
      </c>
      <c r="BG65" s="24">
        <f>SUM(AW65:AZ65)</f>
        <v>-126463.29106544022</v>
      </c>
      <c r="BH65" s="46">
        <f>SUM(BA65:BD65)</f>
        <v>-281276.06593152019</v>
      </c>
    </row>
    <row r="66" spans="1:62">
      <c r="B66" s="58" t="str">
        <f>'Model &amp; Metrics'!B41</f>
        <v>Other Assets</v>
      </c>
      <c r="H66" s="5">
        <f>-('Model &amp; Metrics'!H41-'Model &amp; Metrics'!G41)</f>
        <v>0</v>
      </c>
      <c r="I66" s="5">
        <f>-('Model &amp; Metrics'!I41-'Model &amp; Metrics'!H41)</f>
        <v>0</v>
      </c>
      <c r="J66" s="5">
        <f>-('Model &amp; Metrics'!J41-'Model &amp; Metrics'!I41)</f>
        <v>0</v>
      </c>
      <c r="K66" s="5">
        <f>-('Model &amp; Metrics'!K41-'Model &amp; Metrics'!J41)</f>
        <v>0</v>
      </c>
      <c r="L66" s="5">
        <f>-('Model &amp; Metrics'!L41-'Model &amp; Metrics'!K41)</f>
        <v>0</v>
      </c>
      <c r="M66" s="5">
        <f>-('Model &amp; Metrics'!M41-'Model &amp; Metrics'!L41)</f>
        <v>0</v>
      </c>
      <c r="N66" s="5">
        <f>-('Model &amp; Metrics'!N41-'Model &amp; Metrics'!M41)</f>
        <v>0</v>
      </c>
      <c r="O66" s="5">
        <f>-('Model &amp; Metrics'!O41-'Model &amp; Metrics'!N41)</f>
        <v>0</v>
      </c>
      <c r="P66" s="5">
        <f>-('Model &amp; Metrics'!P41-'Model &amp; Metrics'!O41)</f>
        <v>0</v>
      </c>
      <c r="Q66" s="5">
        <f>-('Model &amp; Metrics'!Q41-'Model &amp; Metrics'!P41)</f>
        <v>0</v>
      </c>
      <c r="R66" s="5">
        <f>-('Model &amp; Metrics'!R41-'Model &amp; Metrics'!Q41)</f>
        <v>0</v>
      </c>
      <c r="S66" s="5">
        <f>-('Model &amp; Metrics'!S41-'Model &amp; Metrics'!R41)</f>
        <v>0</v>
      </c>
      <c r="T66" s="5">
        <f>-('Model &amp; Metrics'!T41-'Model &amp; Metrics'!S41)</f>
        <v>0</v>
      </c>
      <c r="U66" s="5">
        <f>-('Model &amp; Metrics'!U41-'Model &amp; Metrics'!T41)</f>
        <v>0</v>
      </c>
      <c r="V66" s="5">
        <f>-('Model &amp; Metrics'!V41-'Model &amp; Metrics'!U41)</f>
        <v>0</v>
      </c>
      <c r="W66" s="5">
        <f>-('Model &amp; Metrics'!W41-'Model &amp; Metrics'!V41)</f>
        <v>0</v>
      </c>
      <c r="X66" s="5">
        <f>-('Model &amp; Metrics'!X41-'Model &amp; Metrics'!W41)</f>
        <v>0</v>
      </c>
      <c r="Y66" s="5">
        <f>-('Model &amp; Metrics'!Y41-'Model &amp; Metrics'!X41)</f>
        <v>0</v>
      </c>
      <c r="Z66" s="5">
        <f>-('Model &amp; Metrics'!Z41-'Model &amp; Metrics'!Y41)</f>
        <v>0</v>
      </c>
      <c r="AA66" s="5">
        <f>-('Model &amp; Metrics'!AA41-'Model &amp; Metrics'!Z41)</f>
        <v>0</v>
      </c>
      <c r="AB66" s="5">
        <f>-('Model &amp; Metrics'!AB41-'Model &amp; Metrics'!AA41)</f>
        <v>0</v>
      </c>
      <c r="AC66" s="5">
        <f>-('Model &amp; Metrics'!AC41-'Model &amp; Metrics'!AB41)</f>
        <v>0</v>
      </c>
      <c r="AD66" s="5">
        <f>-('Model &amp; Metrics'!AD41-'Model &amp; Metrics'!AC41)</f>
        <v>0</v>
      </c>
      <c r="AE66" s="5">
        <f>-('Model &amp; Metrics'!AE41-'Model &amp; Metrics'!AD41)</f>
        <v>0</v>
      </c>
      <c r="AF66" s="5">
        <f>-('Model &amp; Metrics'!AF41-'Model &amp; Metrics'!AE41)</f>
        <v>0</v>
      </c>
      <c r="AG66" s="5">
        <f>-('Model &amp; Metrics'!AG41-'Model &amp; Metrics'!AF41)</f>
        <v>0</v>
      </c>
      <c r="AH66" s="5">
        <f>-('Model &amp; Metrics'!AH41-'Model &amp; Metrics'!AG41)</f>
        <v>0</v>
      </c>
      <c r="AI66" s="5">
        <f>-('Model &amp; Metrics'!AI41-'Model &amp; Metrics'!AH41)</f>
        <v>0</v>
      </c>
      <c r="AJ66" s="5">
        <f>-('Model &amp; Metrics'!AJ41-'Model &amp; Metrics'!AI41)</f>
        <v>0</v>
      </c>
      <c r="AK66" s="5">
        <f>-('Model &amp; Metrics'!AK41-'Model &amp; Metrics'!AJ41)</f>
        <v>0</v>
      </c>
      <c r="AL66" s="5">
        <f>-('Model &amp; Metrics'!AL41-'Model &amp; Metrics'!AK41)</f>
        <v>0</v>
      </c>
      <c r="AM66" s="5">
        <f>-('Model &amp; Metrics'!AM41-'Model &amp; Metrics'!AL41)</f>
        <v>0</v>
      </c>
      <c r="AN66" s="5">
        <f>-('Model &amp; Metrics'!AN41-'Model &amp; Metrics'!AM41)</f>
        <v>0</v>
      </c>
      <c r="AO66" s="5">
        <f>-('Model &amp; Metrics'!AO41-'Model &amp; Metrics'!AN41)</f>
        <v>0</v>
      </c>
      <c r="AP66" s="5">
        <f>-('Model &amp; Metrics'!AP41-'Model &amp; Metrics'!AO41)</f>
        <v>0</v>
      </c>
      <c r="AQ66" s="5">
        <f>-('Model &amp; Metrics'!AQ41-'Model &amp; Metrics'!AP41)</f>
        <v>0</v>
      </c>
      <c r="AS66" s="25">
        <f t="shared" si="44"/>
        <v>0</v>
      </c>
      <c r="AT66" s="25">
        <f>SUM(K66:M66)</f>
        <v>0</v>
      </c>
      <c r="AU66" s="25">
        <f>SUM(N66:P66)</f>
        <v>0</v>
      </c>
      <c r="AV66" s="25">
        <f>SUM(Q66:S66)</f>
        <v>0</v>
      </c>
      <c r="AW66" s="25">
        <f>SUM(T66:V66)</f>
        <v>0</v>
      </c>
      <c r="AX66" s="25">
        <f>SUM(W66:Y66)</f>
        <v>0</v>
      </c>
      <c r="AY66" s="25">
        <f>SUM(Z66:AB66)</f>
        <v>0</v>
      </c>
      <c r="AZ66" s="25">
        <f>SUM(AC66:AE66)</f>
        <v>0</v>
      </c>
      <c r="BA66" s="59">
        <f>SUM(AF66:AH66)</f>
        <v>0</v>
      </c>
      <c r="BB66" s="59">
        <f>SUM(AI66:AK66)</f>
        <v>0</v>
      </c>
      <c r="BC66" s="59">
        <f>SUM(AL66:AN66)</f>
        <v>0</v>
      </c>
      <c r="BD66" s="59">
        <f>SUM(AO66:AQ66)</f>
        <v>0</v>
      </c>
      <c r="BF66" s="24">
        <f>SUM(AS66:AV66)</f>
        <v>0</v>
      </c>
      <c r="BG66" s="24">
        <f>SUM(AW66:AZ66)</f>
        <v>0</v>
      </c>
      <c r="BH66" s="46">
        <f>SUM(BA66:BD66)</f>
        <v>0</v>
      </c>
    </row>
    <row r="67" spans="1:62">
      <c r="B67" s="58" t="str">
        <f>'Model &amp; Metrics'!B45</f>
        <v>AP</v>
      </c>
      <c r="H67" s="5">
        <f>'Model &amp; Metrics'!H45-'Model &amp; Metrics'!G45</f>
        <v>1479.4520547945208</v>
      </c>
      <c r="I67" s="5">
        <f>'Model &amp; Metrics'!I45-'Model &amp; Metrics'!H45</f>
        <v>147.94520547945194</v>
      </c>
      <c r="J67" s="5">
        <f>'Model &amp; Metrics'!J45-'Model &amp; Metrics'!I45</f>
        <v>162.73972602739718</v>
      </c>
      <c r="K67" s="5">
        <f>'Model &amp; Metrics'!K45-'Model &amp; Metrics'!J45</f>
        <v>179.01369863013679</v>
      </c>
      <c r="L67" s="5">
        <f>'Model &amp; Metrics'!L45-'Model &amp; Metrics'!K45</f>
        <v>196.91506849315078</v>
      </c>
      <c r="M67" s="5">
        <f>'Model &amp; Metrics'!M45-'Model &amp; Metrics'!L45</f>
        <v>216.60657534246639</v>
      </c>
      <c r="N67" s="5">
        <f>'Model &amp; Metrics'!N45-'Model &amp; Metrics'!M45</f>
        <v>238.26723287671211</v>
      </c>
      <c r="O67" s="5">
        <f>'Model &amp; Metrics'!O45-'Model &amp; Metrics'!N45</f>
        <v>262.0939561643836</v>
      </c>
      <c r="P67" s="5">
        <f>'Model &amp; Metrics'!P45-'Model &amp; Metrics'!O45</f>
        <v>288.30335178082214</v>
      </c>
      <c r="Q67" s="5">
        <f>'Model &amp; Metrics'!Q45-'Model &amp; Metrics'!P45</f>
        <v>317.13368695890449</v>
      </c>
      <c r="R67" s="5">
        <f>'Model &amp; Metrics'!R45-'Model &amp; Metrics'!Q45</f>
        <v>348.84705565479544</v>
      </c>
      <c r="S67" s="5">
        <f>'Model &amp; Metrics'!S45-'Model &amp; Metrics'!R45</f>
        <v>383.73176122027326</v>
      </c>
      <c r="T67" s="5">
        <f>'Model &amp; Metrics'!T45-'Model &amp; Metrics'!S45</f>
        <v>422.10493734230295</v>
      </c>
      <c r="U67" s="5">
        <f>'Model &amp; Metrics'!U45-'Model &amp; Metrics'!T45</f>
        <v>464.31543107653124</v>
      </c>
      <c r="V67" s="5">
        <f>'Model &amp; Metrics'!V45-'Model &amp; Metrics'!U45</f>
        <v>510.74697418418509</v>
      </c>
      <c r="W67" s="5">
        <f>'Model &amp; Metrics'!W45-'Model &amp; Metrics'!V45</f>
        <v>561.82167160260451</v>
      </c>
      <c r="X67" s="5">
        <f>'Model &amp; Metrics'!X45-'Model &amp; Metrics'!W45</f>
        <v>618.00383876286469</v>
      </c>
      <c r="Y67" s="5">
        <f>'Model &amp; Metrics'!Y45-'Model &amp; Metrics'!X45</f>
        <v>679.8042226391517</v>
      </c>
      <c r="Z67" s="5">
        <f>'Model &amp; Metrics'!Z45-'Model &amp; Metrics'!Y45</f>
        <v>747.78464490306487</v>
      </c>
      <c r="AA67" s="5">
        <f>'Model &amp; Metrics'!AA45-'Model &amp; Metrics'!Z45</f>
        <v>822.56310939337527</v>
      </c>
      <c r="AB67" s="5">
        <f>'Model &amp; Metrics'!AB45-'Model &amp; Metrics'!AA45</f>
        <v>904.81942033270934</v>
      </c>
      <c r="AC67" s="5">
        <f>'Model &amp; Metrics'!AC45-'Model &amp; Metrics'!AB45</f>
        <v>995.30136236598082</v>
      </c>
      <c r="AD67" s="5">
        <f>'Model &amp; Metrics'!AD45-'Model &amp; Metrics'!AC45</f>
        <v>1094.831498602578</v>
      </c>
      <c r="AE67" s="5">
        <f>'Model &amp; Metrics'!AE45-'Model &amp; Metrics'!AD45</f>
        <v>1204.3146484628378</v>
      </c>
      <c r="AF67" s="5">
        <f>'Model &amp; Metrics'!AF45-'Model &amp; Metrics'!AE45</f>
        <v>1324.7461133091219</v>
      </c>
      <c r="AG67" s="5">
        <f>'Model &amp; Metrics'!AG45-'Model &amp; Metrics'!AF45</f>
        <v>1457.2207246400321</v>
      </c>
      <c r="AH67" s="5">
        <f>'Model &amp; Metrics'!AH45-'Model &amp; Metrics'!AG45</f>
        <v>1602.9427971040368</v>
      </c>
      <c r="AI67" s="5">
        <f>'Model &amp; Metrics'!AI45-'Model &amp; Metrics'!AH45</f>
        <v>1763.2370768144392</v>
      </c>
      <c r="AJ67" s="5">
        <f>'Model &amp; Metrics'!AJ45-'Model &amp; Metrics'!AI45</f>
        <v>1939.5607844958831</v>
      </c>
      <c r="AK67" s="5">
        <f>'Model &amp; Metrics'!AK45-'Model &amp; Metrics'!AJ45</f>
        <v>2133.5168629454784</v>
      </c>
      <c r="AL67" s="5">
        <f>'Model &amp; Metrics'!AL45-'Model &amp; Metrics'!AK45</f>
        <v>2346.8685492400182</v>
      </c>
      <c r="AM67" s="5">
        <f>'Model &amp; Metrics'!AM45-'Model &amp; Metrics'!AL45</f>
        <v>2581.5554041640244</v>
      </c>
      <c r="AN67" s="5">
        <f>'Model &amp; Metrics'!AN45-'Model &amp; Metrics'!AM45</f>
        <v>2839.7109445804235</v>
      </c>
      <c r="AO67" s="5">
        <f>'Model &amp; Metrics'!AO45-'Model &amp; Metrics'!AN45</f>
        <v>3123.6820390384673</v>
      </c>
      <c r="AP67" s="5">
        <f>'Model &amp; Metrics'!AP45-'Model &amp; Metrics'!AO45</f>
        <v>3436.0502429423141</v>
      </c>
      <c r="AQ67" s="5">
        <f>'Model &amp; Metrics'!AQ45-'Model &amp; Metrics'!AP45</f>
        <v>3779.6552672365578</v>
      </c>
      <c r="AS67" s="25">
        <f t="shared" si="44"/>
        <v>1790.1369863013699</v>
      </c>
      <c r="AT67" s="25">
        <f>SUM(K67:M67)</f>
        <v>592.53534246575396</v>
      </c>
      <c r="AU67" s="25">
        <f>SUM(N67:P67)</f>
        <v>788.66454082191785</v>
      </c>
      <c r="AV67" s="25">
        <f>SUM(Q67:S67)</f>
        <v>1049.7125038339732</v>
      </c>
      <c r="AW67" s="25">
        <f>SUM(T67:V67)</f>
        <v>1397.1673426030193</v>
      </c>
      <c r="AX67" s="25">
        <f>SUM(W67:Y67)</f>
        <v>1859.6297330046209</v>
      </c>
      <c r="AY67" s="25">
        <f>SUM(Z67:AB67)</f>
        <v>2475.1671746291495</v>
      </c>
      <c r="AZ67" s="25">
        <f>SUM(AC67:AE67)</f>
        <v>3294.4475094313966</v>
      </c>
      <c r="BA67" s="22">
        <f>SUM(AF67:AH67)</f>
        <v>4384.9096350531909</v>
      </c>
      <c r="BB67" s="22">
        <f>SUM(AI67:AK67)</f>
        <v>5836.3147242558007</v>
      </c>
      <c r="BC67" s="22">
        <f>SUM(AL67:AN67)</f>
        <v>7768.1348979844661</v>
      </c>
      <c r="BD67" s="22">
        <f>SUM(AO67:AQ67)</f>
        <v>10339.387549217339</v>
      </c>
      <c r="BF67" s="24">
        <f>SUM(AS67:AV67)</f>
        <v>4221.0493734230149</v>
      </c>
      <c r="BG67" s="24">
        <f>SUM(AW67:AZ67)</f>
        <v>9026.4117596681863</v>
      </c>
      <c r="BH67" s="46">
        <f>SUM(BA67:BD67)</f>
        <v>28328.746806510797</v>
      </c>
    </row>
    <row r="68" spans="1:62">
      <c r="B68" s="58" t="str">
        <f>'Model &amp; Metrics'!B46</f>
        <v>Deferred Revenue</v>
      </c>
      <c r="H68" s="5">
        <f>'Model &amp; Metrics'!H46-'Model &amp; Metrics'!G46</f>
        <v>0</v>
      </c>
      <c r="I68" s="5">
        <f>'Model &amp; Metrics'!I46-'Model &amp; Metrics'!H46</f>
        <v>0</v>
      </c>
      <c r="J68" s="5">
        <f>'Model &amp; Metrics'!J46-'Model &amp; Metrics'!I46</f>
        <v>0</v>
      </c>
      <c r="K68" s="5">
        <f>'Model &amp; Metrics'!K46-'Model &amp; Metrics'!J46</f>
        <v>0</v>
      </c>
      <c r="L68" s="5">
        <f>'Model &amp; Metrics'!L46-'Model &amp; Metrics'!K46</f>
        <v>0</v>
      </c>
      <c r="M68" s="5">
        <f>'Model &amp; Metrics'!M46-'Model &amp; Metrics'!L46</f>
        <v>0</v>
      </c>
      <c r="N68" s="5">
        <f>'Model &amp; Metrics'!N46-'Model &amp; Metrics'!M46</f>
        <v>0</v>
      </c>
      <c r="O68" s="5">
        <f>'Model &amp; Metrics'!O46-'Model &amp; Metrics'!N46</f>
        <v>0</v>
      </c>
      <c r="P68" s="5">
        <f>'Model &amp; Metrics'!P46-'Model &amp; Metrics'!O46</f>
        <v>0</v>
      </c>
      <c r="Q68" s="5">
        <f>'Model &amp; Metrics'!Q46-'Model &amp; Metrics'!P46</f>
        <v>0</v>
      </c>
      <c r="R68" s="5">
        <f>'Model &amp; Metrics'!R46-'Model &amp; Metrics'!Q46</f>
        <v>0</v>
      </c>
      <c r="S68" s="5">
        <f>'Model &amp; Metrics'!S46-'Model &amp; Metrics'!R46</f>
        <v>0</v>
      </c>
      <c r="T68" s="5">
        <f>'Model &amp; Metrics'!T46-'Model &amp; Metrics'!S46</f>
        <v>0</v>
      </c>
      <c r="U68" s="5">
        <f>'Model &amp; Metrics'!U46-'Model &amp; Metrics'!T46</f>
        <v>0</v>
      </c>
      <c r="V68" s="5">
        <f>'Model &amp; Metrics'!V46-'Model &amp; Metrics'!U46</f>
        <v>0</v>
      </c>
      <c r="W68" s="5">
        <f>'Model &amp; Metrics'!W46-'Model &amp; Metrics'!V46</f>
        <v>0</v>
      </c>
      <c r="X68" s="5">
        <f>'Model &amp; Metrics'!X46-'Model &amp; Metrics'!W46</f>
        <v>0</v>
      </c>
      <c r="Y68" s="5">
        <f>'Model &amp; Metrics'!Y46-'Model &amp; Metrics'!X46</f>
        <v>0</v>
      </c>
      <c r="Z68" s="5">
        <f>'Model &amp; Metrics'!Z46-'Model &amp; Metrics'!Y46</f>
        <v>0</v>
      </c>
      <c r="AA68" s="5">
        <f>'Model &amp; Metrics'!AA46-'Model &amp; Metrics'!Z46</f>
        <v>0</v>
      </c>
      <c r="AB68" s="5">
        <f>'Model &amp; Metrics'!AB46-'Model &amp; Metrics'!AA46</f>
        <v>0</v>
      </c>
      <c r="AC68" s="5">
        <f>'Model &amp; Metrics'!AC46-'Model &amp; Metrics'!AB46</f>
        <v>0</v>
      </c>
      <c r="AD68" s="5">
        <f>'Model &amp; Metrics'!AD46-'Model &amp; Metrics'!AC46</f>
        <v>0</v>
      </c>
      <c r="AE68" s="5">
        <f>'Model &amp; Metrics'!AE46-'Model &amp; Metrics'!AD46</f>
        <v>0</v>
      </c>
      <c r="AF68" s="5">
        <f>'Model &amp; Metrics'!AF46-'Model &amp; Metrics'!AE46</f>
        <v>0</v>
      </c>
      <c r="AG68" s="5">
        <f>'Model &amp; Metrics'!AG46-'Model &amp; Metrics'!AF46</f>
        <v>0</v>
      </c>
      <c r="AH68" s="5">
        <f>'Model &amp; Metrics'!AH46-'Model &amp; Metrics'!AG46</f>
        <v>0</v>
      </c>
      <c r="AI68" s="5">
        <f>'Model &amp; Metrics'!AI46-'Model &amp; Metrics'!AH46</f>
        <v>0</v>
      </c>
      <c r="AJ68" s="5">
        <f>'Model &amp; Metrics'!AJ46-'Model &amp; Metrics'!AI46</f>
        <v>0</v>
      </c>
      <c r="AK68" s="5">
        <f>'Model &amp; Metrics'!AK46-'Model &amp; Metrics'!AJ46</f>
        <v>0</v>
      </c>
      <c r="AL68" s="5">
        <f>'Model &amp; Metrics'!AL46-'Model &amp; Metrics'!AK46</f>
        <v>0</v>
      </c>
      <c r="AM68" s="5">
        <f>'Model &amp; Metrics'!AM46-'Model &amp; Metrics'!AL46</f>
        <v>0</v>
      </c>
      <c r="AN68" s="5">
        <f>'Model &amp; Metrics'!AN46-'Model &amp; Metrics'!AM46</f>
        <v>0</v>
      </c>
      <c r="AO68" s="5">
        <f>'Model &amp; Metrics'!AO46-'Model &amp; Metrics'!AN46</f>
        <v>0</v>
      </c>
      <c r="AP68" s="5">
        <f>'Model &amp; Metrics'!AP46-'Model &amp; Metrics'!AO46</f>
        <v>0</v>
      </c>
      <c r="AQ68" s="5">
        <f>'Model &amp; Metrics'!AQ46-'Model &amp; Metrics'!AP46</f>
        <v>0</v>
      </c>
      <c r="AS68" s="25">
        <f t="shared" si="44"/>
        <v>0</v>
      </c>
      <c r="AT68" s="25">
        <f>SUM(K68:M68)</f>
        <v>0</v>
      </c>
      <c r="AU68" s="25">
        <f>SUM(N68:P68)</f>
        <v>0</v>
      </c>
      <c r="AV68" s="25">
        <f>SUM(Q68:S68)</f>
        <v>0</v>
      </c>
      <c r="AW68" s="25">
        <f>SUM(T68:V68)</f>
        <v>0</v>
      </c>
      <c r="AX68" s="25">
        <f>SUM(W68:Y68)</f>
        <v>0</v>
      </c>
      <c r="AY68" s="25">
        <f>SUM(Z68:AB68)</f>
        <v>0</v>
      </c>
      <c r="AZ68" s="25">
        <f>SUM(AC68:AE68)</f>
        <v>0</v>
      </c>
      <c r="BA68" s="22">
        <f>SUM(AF68:AH68)</f>
        <v>0</v>
      </c>
      <c r="BB68" s="22">
        <f>SUM(AI68:AK68)</f>
        <v>0</v>
      </c>
      <c r="BC68" s="22">
        <f>SUM(AL68:AN68)</f>
        <v>0</v>
      </c>
      <c r="BD68" s="22">
        <f>SUM(AO68:AQ68)</f>
        <v>0</v>
      </c>
      <c r="BF68" s="24">
        <f>SUM(AS68:AV68)</f>
        <v>0</v>
      </c>
      <c r="BG68" s="24">
        <f>SUM(AW68:AZ68)</f>
        <v>0</v>
      </c>
      <c r="BH68" s="46">
        <f>SUM(BA68:BD68)</f>
        <v>0</v>
      </c>
    </row>
    <row r="69" spans="1:62">
      <c r="B69" s="57" t="str">
        <f>'Model &amp; Metrics'!B47</f>
        <v>Other Liabilities</v>
      </c>
      <c r="C69" s="40"/>
      <c r="D69" s="40"/>
      <c r="E69" s="40"/>
      <c r="F69" s="41"/>
      <c r="G69" s="40"/>
      <c r="H69" s="39">
        <f>'Model &amp; Metrics'!H47-'Model &amp; Metrics'!G47</f>
        <v>0</v>
      </c>
      <c r="I69" s="5">
        <f>'Model &amp; Metrics'!I47-'Model &amp; Metrics'!H47</f>
        <v>0</v>
      </c>
      <c r="J69" s="5">
        <f>'Model &amp; Metrics'!J47-'Model &amp; Metrics'!I47</f>
        <v>0</v>
      </c>
      <c r="K69" s="5">
        <f>'Model &amp; Metrics'!K47-'Model &amp; Metrics'!J47</f>
        <v>0</v>
      </c>
      <c r="L69" s="5">
        <f>'Model &amp; Metrics'!L47-'Model &amp; Metrics'!K47</f>
        <v>0</v>
      </c>
      <c r="M69" s="5">
        <f>'Model &amp; Metrics'!M47-'Model &amp; Metrics'!L47</f>
        <v>0</v>
      </c>
      <c r="N69" s="5">
        <f>'Model &amp; Metrics'!N47-'Model &amp; Metrics'!M47</f>
        <v>0</v>
      </c>
      <c r="O69" s="5">
        <f>'Model &amp; Metrics'!O47-'Model &amp; Metrics'!N47</f>
        <v>0</v>
      </c>
      <c r="P69" s="5">
        <f>'Model &amp; Metrics'!P47-'Model &amp; Metrics'!O47</f>
        <v>0</v>
      </c>
      <c r="Q69" s="5">
        <f>'Model &amp; Metrics'!Q47-'Model &amp; Metrics'!P47</f>
        <v>0</v>
      </c>
      <c r="R69" s="5">
        <f>'Model &amp; Metrics'!R47-'Model &amp; Metrics'!Q47</f>
        <v>0</v>
      </c>
      <c r="S69" s="5">
        <f>'Model &amp; Metrics'!S47-'Model &amp; Metrics'!R47</f>
        <v>0</v>
      </c>
      <c r="T69" s="5">
        <f>'Model &amp; Metrics'!T47-'Model &amp; Metrics'!S47</f>
        <v>0</v>
      </c>
      <c r="U69" s="5">
        <f>'Model &amp; Metrics'!U47-'Model &amp; Metrics'!T47</f>
        <v>0</v>
      </c>
      <c r="V69" s="5">
        <f>'Model &amp; Metrics'!V47-'Model &amp; Metrics'!U47</f>
        <v>0</v>
      </c>
      <c r="W69" s="5">
        <f>'Model &amp; Metrics'!W47-'Model &amp; Metrics'!V47</f>
        <v>0</v>
      </c>
      <c r="X69" s="5">
        <f>'Model &amp; Metrics'!X47-'Model &amp; Metrics'!W47</f>
        <v>0</v>
      </c>
      <c r="Y69" s="5">
        <f>'Model &amp; Metrics'!Y47-'Model &amp; Metrics'!X47</f>
        <v>0</v>
      </c>
      <c r="Z69" s="5">
        <f>'Model &amp; Metrics'!Z47-'Model &amp; Metrics'!Y47</f>
        <v>0</v>
      </c>
      <c r="AA69" s="5">
        <f>'Model &amp; Metrics'!AA47-'Model &amp; Metrics'!Z47</f>
        <v>0</v>
      </c>
      <c r="AB69" s="5">
        <f>'Model &amp; Metrics'!AB47-'Model &amp; Metrics'!AA47</f>
        <v>0</v>
      </c>
      <c r="AC69" s="5">
        <f>'Model &amp; Metrics'!AC47-'Model &amp; Metrics'!AB47</f>
        <v>0</v>
      </c>
      <c r="AD69" s="5">
        <f>'Model &amp; Metrics'!AD47-'Model &amp; Metrics'!AC47</f>
        <v>0</v>
      </c>
      <c r="AE69" s="5">
        <f>'Model &amp; Metrics'!AE47-'Model &amp; Metrics'!AD47</f>
        <v>0</v>
      </c>
      <c r="AF69" s="5">
        <f>'Model &amp; Metrics'!AF47-'Model &amp; Metrics'!AE47</f>
        <v>0</v>
      </c>
      <c r="AG69" s="5">
        <f>'Model &amp; Metrics'!AG47-'Model &amp; Metrics'!AF47</f>
        <v>0</v>
      </c>
      <c r="AH69" s="5">
        <f>'Model &amp; Metrics'!AH47-'Model &amp; Metrics'!AG47</f>
        <v>0</v>
      </c>
      <c r="AI69" s="5">
        <f>'Model &amp; Metrics'!AI47-'Model &amp; Metrics'!AH47</f>
        <v>0</v>
      </c>
      <c r="AJ69" s="5">
        <f>'Model &amp; Metrics'!AJ47-'Model &amp; Metrics'!AI47</f>
        <v>0</v>
      </c>
      <c r="AK69" s="5">
        <f>'Model &amp; Metrics'!AK47-'Model &amp; Metrics'!AJ47</f>
        <v>0</v>
      </c>
      <c r="AL69" s="5">
        <f>'Model &amp; Metrics'!AL47-'Model &amp; Metrics'!AK47</f>
        <v>0</v>
      </c>
      <c r="AM69" s="5">
        <f>'Model &amp; Metrics'!AM47-'Model &amp; Metrics'!AL47</f>
        <v>0</v>
      </c>
      <c r="AN69" s="5">
        <f>'Model &amp; Metrics'!AN47-'Model &amp; Metrics'!AM47</f>
        <v>0</v>
      </c>
      <c r="AO69" s="5">
        <f>'Model &amp; Metrics'!AO47-'Model &amp; Metrics'!AN47</f>
        <v>0</v>
      </c>
      <c r="AP69" s="5">
        <f>'Model &amp; Metrics'!AP47-'Model &amp; Metrics'!AO47</f>
        <v>0</v>
      </c>
      <c r="AQ69" s="5">
        <f>'Model &amp; Metrics'!AQ47-'Model &amp; Metrics'!AP47</f>
        <v>0</v>
      </c>
      <c r="AS69" s="25">
        <f t="shared" si="44"/>
        <v>0</v>
      </c>
      <c r="AT69" s="25">
        <f>SUM(K69:M69)</f>
        <v>0</v>
      </c>
      <c r="AU69" s="25">
        <f>SUM(N69:P69)</f>
        <v>0</v>
      </c>
      <c r="AV69" s="25">
        <f>SUM(Q69:S69)</f>
        <v>0</v>
      </c>
      <c r="AW69" s="25">
        <f>SUM(T69:V69)</f>
        <v>0</v>
      </c>
      <c r="AX69" s="25">
        <f>SUM(W69:Y69)</f>
        <v>0</v>
      </c>
      <c r="AY69" s="25">
        <f>SUM(Z69:AB69)</f>
        <v>0</v>
      </c>
      <c r="AZ69" s="25">
        <f>SUM(AC69:AE69)</f>
        <v>0</v>
      </c>
      <c r="BA69" s="56">
        <f>SUM(AF69:AH69)</f>
        <v>0</v>
      </c>
      <c r="BB69" s="56">
        <f>SUM(AI69:AK69)</f>
        <v>0</v>
      </c>
      <c r="BC69" s="56">
        <f>SUM(AL69:AN69)</f>
        <v>0</v>
      </c>
      <c r="BD69" s="56">
        <f>SUM(AO69:AQ69)</f>
        <v>0</v>
      </c>
      <c r="BF69" s="24">
        <f>SUM(AS69:AV69)</f>
        <v>0</v>
      </c>
      <c r="BG69" s="24">
        <f>SUM(AW69:AZ69)</f>
        <v>0</v>
      </c>
      <c r="BH69" s="46">
        <f>SUM(BA69:BD69)</f>
        <v>0</v>
      </c>
    </row>
    <row r="70" spans="1:62">
      <c r="B70" s="1" t="s">
        <v>15</v>
      </c>
      <c r="H70" s="45">
        <f t="shared" ref="H70:AQ70" si="45">SUM(H62:H69)</f>
        <v>-133078.04794520547</v>
      </c>
      <c r="I70" s="44">
        <f t="shared" si="45"/>
        <v>-115498.25342465754</v>
      </c>
      <c r="J70" s="44">
        <f t="shared" si="45"/>
        <v>-139377.18101591381</v>
      </c>
      <c r="K70" s="44">
        <f t="shared" si="45"/>
        <v>-149552.70640203933</v>
      </c>
      <c r="L70" s="44">
        <f t="shared" si="45"/>
        <v>-148738.71215948474</v>
      </c>
      <c r="M70" s="44">
        <f t="shared" si="45"/>
        <v>-144975.00831209909</v>
      </c>
      <c r="N70" s="44">
        <f t="shared" si="45"/>
        <v>-160047.01252233659</v>
      </c>
      <c r="O70" s="44">
        <f t="shared" si="45"/>
        <v>-164537.93735331108</v>
      </c>
      <c r="P70" s="44">
        <f t="shared" si="45"/>
        <v>-162588.45353375815</v>
      </c>
      <c r="Q70" s="44">
        <f t="shared" si="45"/>
        <v>-183267.96967870434</v>
      </c>
      <c r="R70" s="44">
        <f t="shared" si="45"/>
        <v>-175754.63087971229</v>
      </c>
      <c r="S70" s="44">
        <f t="shared" si="45"/>
        <v>-166953.48214484559</v>
      </c>
      <c r="T70" s="44">
        <f t="shared" si="45"/>
        <v>-232117.2240288344</v>
      </c>
      <c r="U70" s="44">
        <f t="shared" si="45"/>
        <v>-222808.44379113795</v>
      </c>
      <c r="V70" s="44">
        <f t="shared" si="45"/>
        <v>-208324.16864905262</v>
      </c>
      <c r="W70" s="44">
        <f t="shared" si="45"/>
        <v>-217536.02640676103</v>
      </c>
      <c r="X70" s="44">
        <f t="shared" si="45"/>
        <v>-199288.73031647224</v>
      </c>
      <c r="Y70" s="44">
        <f t="shared" si="45"/>
        <v>-216577.11831407176</v>
      </c>
      <c r="Z70" s="44">
        <f t="shared" si="45"/>
        <v>-215563.34142305804</v>
      </c>
      <c r="AA70" s="44">
        <f t="shared" si="45"/>
        <v>-211776.91098090392</v>
      </c>
      <c r="AB70" s="44">
        <f t="shared" si="45"/>
        <v>-215561.59017263402</v>
      </c>
      <c r="AC70" s="44">
        <f t="shared" si="45"/>
        <v>-206915.2684722995</v>
      </c>
      <c r="AD70" s="44">
        <f t="shared" si="45"/>
        <v>-220093.34688722293</v>
      </c>
      <c r="AE70" s="44">
        <f t="shared" si="45"/>
        <v>-204902.06670180248</v>
      </c>
      <c r="AF70" s="44">
        <f t="shared" si="45"/>
        <v>-217138.23336939677</v>
      </c>
      <c r="AG70" s="44">
        <f t="shared" si="45"/>
        <v>-193840.45637801097</v>
      </c>
      <c r="AH70" s="44">
        <f t="shared" si="45"/>
        <v>-202771.49572599167</v>
      </c>
      <c r="AI70" s="44">
        <f t="shared" si="45"/>
        <v>-224992.66891095339</v>
      </c>
      <c r="AJ70" s="44">
        <f t="shared" si="45"/>
        <v>-208558.18555565824</v>
      </c>
      <c r="AK70" s="44">
        <f t="shared" si="45"/>
        <v>-185493.80247285459</v>
      </c>
      <c r="AL70" s="44">
        <f t="shared" si="45"/>
        <v>-171865.08011124222</v>
      </c>
      <c r="AM70" s="44">
        <f t="shared" si="45"/>
        <v>-151002.6719306623</v>
      </c>
      <c r="AN70" s="44">
        <f t="shared" si="45"/>
        <v>-141577.17258002656</v>
      </c>
      <c r="AO70" s="44">
        <f t="shared" si="45"/>
        <v>-129299.92629996325</v>
      </c>
      <c r="AP70" s="44">
        <f t="shared" si="45"/>
        <v>-105051.73499711134</v>
      </c>
      <c r="AQ70" s="44">
        <f t="shared" si="45"/>
        <v>-82457.893441770197</v>
      </c>
      <c r="AR70" s="17"/>
      <c r="AS70" s="43">
        <f t="shared" si="44"/>
        <v>-387953.48238577682</v>
      </c>
      <c r="AT70" s="43">
        <f t="shared" ref="AT70:BD70" si="46">SUM(AT62:AT69)</f>
        <v>-443266.42687362316</v>
      </c>
      <c r="AU70" s="43">
        <f t="shared" si="46"/>
        <v>-487173.40340940584</v>
      </c>
      <c r="AV70" s="43">
        <f t="shared" si="46"/>
        <v>-525976.08270326222</v>
      </c>
      <c r="AW70" s="43">
        <f t="shared" si="46"/>
        <v>-663249.836469025</v>
      </c>
      <c r="AX70" s="43">
        <f t="shared" si="46"/>
        <v>-633401.87503730506</v>
      </c>
      <c r="AY70" s="43">
        <f t="shared" si="46"/>
        <v>-642901.84257659595</v>
      </c>
      <c r="AZ70" s="43">
        <f t="shared" si="46"/>
        <v>-631910.68206132494</v>
      </c>
      <c r="BA70" s="43">
        <f t="shared" si="46"/>
        <v>-613750.18547339924</v>
      </c>
      <c r="BB70" s="43">
        <f t="shared" si="46"/>
        <v>-619044.65693946625</v>
      </c>
      <c r="BC70" s="43">
        <f t="shared" si="46"/>
        <v>-464444.9246219311</v>
      </c>
      <c r="BD70" s="43">
        <f t="shared" si="46"/>
        <v>-316809.5547388448</v>
      </c>
      <c r="BE70" s="17"/>
      <c r="BF70" s="43">
        <f>SUM(BF62:BF69)</f>
        <v>-1844369.395372068</v>
      </c>
      <c r="BG70" s="43">
        <f>SUM(BG62:BG69)</f>
        <v>-2571464.2361442507</v>
      </c>
      <c r="BH70" s="43">
        <f>SUM(BH62:BH69)</f>
        <v>-2014049.3217736415</v>
      </c>
    </row>
    <row r="71" spans="1:62">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S71" s="50"/>
      <c r="AT71" s="50"/>
      <c r="AU71" s="50"/>
      <c r="AV71" s="50"/>
      <c r="AW71" s="50"/>
      <c r="AX71" s="50"/>
      <c r="AY71" s="50"/>
      <c r="AZ71" s="50"/>
      <c r="BA71" s="22"/>
      <c r="BB71" s="22"/>
      <c r="BC71" s="22"/>
      <c r="BD71" s="22"/>
      <c r="BF71" s="21"/>
      <c r="BG71" s="21"/>
      <c r="BH71" s="21"/>
    </row>
    <row r="72" spans="1:62">
      <c r="B72" s="40" t="s">
        <v>14</v>
      </c>
      <c r="C72" s="40"/>
      <c r="D72" s="40"/>
      <c r="E72" s="40"/>
      <c r="F72" s="41"/>
      <c r="G72" s="40"/>
      <c r="H72" s="55">
        <v>1000</v>
      </c>
      <c r="I72" s="54">
        <v>0</v>
      </c>
      <c r="J72" s="54">
        <v>0</v>
      </c>
      <c r="K72" s="54">
        <v>0</v>
      </c>
      <c r="L72" s="54">
        <v>0</v>
      </c>
      <c r="M72" s="54">
        <v>0</v>
      </c>
      <c r="N72" s="54">
        <v>0</v>
      </c>
      <c r="O72" s="54">
        <v>0</v>
      </c>
      <c r="P72" s="54">
        <v>0</v>
      </c>
      <c r="Q72" s="54">
        <v>0</v>
      </c>
      <c r="R72" s="54">
        <v>0</v>
      </c>
      <c r="S72" s="54">
        <v>0</v>
      </c>
      <c r="T72" s="54">
        <v>0</v>
      </c>
      <c r="U72" s="54">
        <v>0</v>
      </c>
      <c r="V72" s="54">
        <v>0</v>
      </c>
      <c r="W72" s="54">
        <v>0</v>
      </c>
      <c r="X72" s="54">
        <v>0</v>
      </c>
      <c r="Y72" s="54">
        <v>0</v>
      </c>
      <c r="Z72" s="54">
        <v>0</v>
      </c>
      <c r="AA72" s="54">
        <v>0</v>
      </c>
      <c r="AB72" s="54">
        <v>0</v>
      </c>
      <c r="AC72" s="54">
        <v>0</v>
      </c>
      <c r="AD72" s="54">
        <v>0</v>
      </c>
      <c r="AE72" s="54">
        <v>0</v>
      </c>
      <c r="AF72" s="54">
        <v>0</v>
      </c>
      <c r="AG72" s="54">
        <v>0</v>
      </c>
      <c r="AH72" s="54">
        <v>0</v>
      </c>
      <c r="AI72" s="54">
        <v>0</v>
      </c>
      <c r="AJ72" s="54">
        <v>0</v>
      </c>
      <c r="AK72" s="54">
        <v>0</v>
      </c>
      <c r="AL72" s="54">
        <v>0</v>
      </c>
      <c r="AM72" s="54">
        <v>0</v>
      </c>
      <c r="AN72" s="54">
        <v>0</v>
      </c>
      <c r="AO72" s="54">
        <v>0</v>
      </c>
      <c r="AP72" s="54">
        <v>0</v>
      </c>
      <c r="AQ72" s="54">
        <v>0</v>
      </c>
      <c r="AS72" s="25">
        <f>SUM(H72:J72)</f>
        <v>1000</v>
      </c>
      <c r="AT72" s="25">
        <f>SUM(K72:M72)</f>
        <v>0</v>
      </c>
      <c r="AU72" s="25">
        <f>SUM(N72:P72)</f>
        <v>0</v>
      </c>
      <c r="AV72" s="25">
        <f>SUM(Q72:S72)</f>
        <v>0</v>
      </c>
      <c r="AW72" s="25">
        <f>SUM(T72:V72)</f>
        <v>0</v>
      </c>
      <c r="AX72" s="25">
        <f>SUM(W72:Y72)</f>
        <v>0</v>
      </c>
      <c r="AY72" s="25">
        <f>SUM(Z72:AB72)</f>
        <v>0</v>
      </c>
      <c r="AZ72" s="25">
        <f>SUM(AC72:AE72)</f>
        <v>0</v>
      </c>
      <c r="BA72" s="25">
        <f>SUM(AF72:AH72)</f>
        <v>0</v>
      </c>
      <c r="BB72" s="25">
        <f>SUM(AI72:AK72)</f>
        <v>0</v>
      </c>
      <c r="BC72" s="25">
        <f>SUM(AL72:AN72)</f>
        <v>0</v>
      </c>
      <c r="BD72" s="25">
        <f>SUM(AO72:AQ72)</f>
        <v>0</v>
      </c>
      <c r="BF72" s="24">
        <f>SUM(AS72:AV72)</f>
        <v>1000</v>
      </c>
      <c r="BG72" s="24">
        <f>SUM(AW72:AZ72)</f>
        <v>0</v>
      </c>
      <c r="BH72" s="46">
        <f>SUM(BA72:BD72)</f>
        <v>0</v>
      </c>
    </row>
    <row r="73" spans="1:62">
      <c r="B73" s="1" t="s">
        <v>13</v>
      </c>
      <c r="H73" s="53">
        <f t="shared" ref="H73:AQ73" si="47">-SUM(H72)</f>
        <v>-1000</v>
      </c>
      <c r="I73" s="52">
        <f t="shared" si="47"/>
        <v>0</v>
      </c>
      <c r="J73" s="52">
        <f t="shared" si="47"/>
        <v>0</v>
      </c>
      <c r="K73" s="52">
        <f t="shared" si="47"/>
        <v>0</v>
      </c>
      <c r="L73" s="52">
        <f t="shared" si="47"/>
        <v>0</v>
      </c>
      <c r="M73" s="52">
        <f t="shared" si="47"/>
        <v>0</v>
      </c>
      <c r="N73" s="52">
        <f t="shared" si="47"/>
        <v>0</v>
      </c>
      <c r="O73" s="52">
        <f t="shared" si="47"/>
        <v>0</v>
      </c>
      <c r="P73" s="52">
        <f t="shared" si="47"/>
        <v>0</v>
      </c>
      <c r="Q73" s="52">
        <f t="shared" si="47"/>
        <v>0</v>
      </c>
      <c r="R73" s="52">
        <f t="shared" si="47"/>
        <v>0</v>
      </c>
      <c r="S73" s="52">
        <f t="shared" si="47"/>
        <v>0</v>
      </c>
      <c r="T73" s="52">
        <f t="shared" si="47"/>
        <v>0</v>
      </c>
      <c r="U73" s="52">
        <f t="shared" si="47"/>
        <v>0</v>
      </c>
      <c r="V73" s="52">
        <f t="shared" si="47"/>
        <v>0</v>
      </c>
      <c r="W73" s="52">
        <f t="shared" si="47"/>
        <v>0</v>
      </c>
      <c r="X73" s="52">
        <f t="shared" si="47"/>
        <v>0</v>
      </c>
      <c r="Y73" s="52">
        <f t="shared" si="47"/>
        <v>0</v>
      </c>
      <c r="Z73" s="52">
        <f t="shared" si="47"/>
        <v>0</v>
      </c>
      <c r="AA73" s="52">
        <f t="shared" si="47"/>
        <v>0</v>
      </c>
      <c r="AB73" s="52">
        <f t="shared" si="47"/>
        <v>0</v>
      </c>
      <c r="AC73" s="52">
        <f t="shared" si="47"/>
        <v>0</v>
      </c>
      <c r="AD73" s="52">
        <f t="shared" si="47"/>
        <v>0</v>
      </c>
      <c r="AE73" s="52">
        <f t="shared" si="47"/>
        <v>0</v>
      </c>
      <c r="AF73" s="52">
        <f t="shared" si="47"/>
        <v>0</v>
      </c>
      <c r="AG73" s="52">
        <f t="shared" si="47"/>
        <v>0</v>
      </c>
      <c r="AH73" s="52">
        <f t="shared" si="47"/>
        <v>0</v>
      </c>
      <c r="AI73" s="52">
        <f t="shared" si="47"/>
        <v>0</v>
      </c>
      <c r="AJ73" s="52">
        <f t="shared" si="47"/>
        <v>0</v>
      </c>
      <c r="AK73" s="52">
        <f t="shared" si="47"/>
        <v>0</v>
      </c>
      <c r="AL73" s="52">
        <f t="shared" si="47"/>
        <v>0</v>
      </c>
      <c r="AM73" s="52">
        <f t="shared" si="47"/>
        <v>0</v>
      </c>
      <c r="AN73" s="52">
        <f t="shared" si="47"/>
        <v>0</v>
      </c>
      <c r="AO73" s="52">
        <f t="shared" si="47"/>
        <v>0</v>
      </c>
      <c r="AP73" s="52">
        <f t="shared" si="47"/>
        <v>0</v>
      </c>
      <c r="AQ73" s="52">
        <f t="shared" si="47"/>
        <v>0</v>
      </c>
      <c r="AS73" s="51">
        <f t="shared" ref="AS73:BD73" si="48">AS70+AS72</f>
        <v>-386953.48238577682</v>
      </c>
      <c r="AT73" s="51">
        <f t="shared" si="48"/>
        <v>-443266.42687362316</v>
      </c>
      <c r="AU73" s="51">
        <f t="shared" si="48"/>
        <v>-487173.40340940584</v>
      </c>
      <c r="AV73" s="51">
        <f t="shared" si="48"/>
        <v>-525976.08270326222</v>
      </c>
      <c r="AW73" s="51">
        <f t="shared" si="48"/>
        <v>-663249.836469025</v>
      </c>
      <c r="AX73" s="51">
        <f t="shared" si="48"/>
        <v>-633401.87503730506</v>
      </c>
      <c r="AY73" s="51">
        <f t="shared" si="48"/>
        <v>-642901.84257659595</v>
      </c>
      <c r="AZ73" s="51">
        <f t="shared" si="48"/>
        <v>-631910.68206132494</v>
      </c>
      <c r="BA73" s="51">
        <f t="shared" si="48"/>
        <v>-613750.18547339924</v>
      </c>
      <c r="BB73" s="51">
        <f t="shared" si="48"/>
        <v>-619044.65693946625</v>
      </c>
      <c r="BC73" s="51">
        <f t="shared" si="48"/>
        <v>-464444.9246219311</v>
      </c>
      <c r="BD73" s="51">
        <f t="shared" si="48"/>
        <v>-316809.5547388448</v>
      </c>
      <c r="BF73" s="51">
        <f>BF70+BF72</f>
        <v>-1843369.395372068</v>
      </c>
      <c r="BG73" s="51">
        <f>BG70+BG72</f>
        <v>-2571464.2361442507</v>
      </c>
      <c r="BH73" s="51">
        <f>BH70+BH72</f>
        <v>-2014049.3217736415</v>
      </c>
    </row>
    <row r="74" spans="1:62" s="4" customFormat="1">
      <c r="A74" s="1"/>
      <c r="B74" s="1"/>
      <c r="C74" s="1"/>
      <c r="D74" s="1"/>
      <c r="E74" s="1"/>
      <c r="G74" s="1"/>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1"/>
      <c r="AS74" s="50"/>
      <c r="AT74" s="50"/>
      <c r="AU74" s="50"/>
      <c r="AV74" s="50"/>
      <c r="AW74" s="50"/>
      <c r="AX74" s="50"/>
      <c r="AY74" s="50"/>
      <c r="AZ74" s="50"/>
      <c r="BA74" s="22"/>
      <c r="BB74" s="22"/>
      <c r="BC74" s="22"/>
      <c r="BD74" s="22"/>
      <c r="BE74" s="1"/>
      <c r="BF74" s="21"/>
      <c r="BG74" s="21"/>
      <c r="BH74" s="21"/>
      <c r="BI74" s="1"/>
      <c r="BJ74" s="1"/>
    </row>
    <row r="75" spans="1:62">
      <c r="A75" s="4"/>
      <c r="B75" s="49" t="s">
        <v>12</v>
      </c>
      <c r="C75" s="49"/>
      <c r="D75" s="49"/>
      <c r="E75" s="49"/>
      <c r="F75" s="49"/>
      <c r="G75" s="49"/>
      <c r="H75" s="533">
        <v>0</v>
      </c>
      <c r="I75" s="48">
        <v>0</v>
      </c>
      <c r="J75" s="48">
        <v>0</v>
      </c>
      <c r="K75" s="48">
        <v>0</v>
      </c>
      <c r="L75" s="48">
        <v>0</v>
      </c>
      <c r="M75" s="48">
        <v>0</v>
      </c>
      <c r="N75" s="48">
        <v>0</v>
      </c>
      <c r="O75" s="48">
        <v>0</v>
      </c>
      <c r="P75" s="48">
        <v>0</v>
      </c>
      <c r="Q75" s="48">
        <v>0</v>
      </c>
      <c r="R75" s="48">
        <v>0</v>
      </c>
      <c r="S75" s="48">
        <v>0</v>
      </c>
      <c r="T75" s="48">
        <v>0</v>
      </c>
      <c r="U75" s="48">
        <v>4000000</v>
      </c>
      <c r="V75" s="48">
        <v>0</v>
      </c>
      <c r="W75" s="48">
        <v>0</v>
      </c>
      <c r="X75" s="48">
        <v>0</v>
      </c>
      <c r="Y75" s="48">
        <v>0</v>
      </c>
      <c r="Z75" s="48">
        <v>0</v>
      </c>
      <c r="AA75" s="48">
        <v>0</v>
      </c>
      <c r="AB75" s="48">
        <v>0</v>
      </c>
      <c r="AC75" s="48">
        <v>0</v>
      </c>
      <c r="AD75" s="48">
        <v>0</v>
      </c>
      <c r="AE75" s="48">
        <v>0</v>
      </c>
      <c r="AF75" s="48">
        <v>0</v>
      </c>
      <c r="AG75" s="48">
        <v>0</v>
      </c>
      <c r="AH75" s="48">
        <v>0</v>
      </c>
      <c r="AI75" s="48">
        <v>0</v>
      </c>
      <c r="AJ75" s="48">
        <v>0</v>
      </c>
      <c r="AK75" s="48">
        <v>0</v>
      </c>
      <c r="AL75" s="48">
        <v>0</v>
      </c>
      <c r="AM75" s="48">
        <v>0</v>
      </c>
      <c r="AN75" s="48">
        <v>0</v>
      </c>
      <c r="AO75" s="48">
        <v>0</v>
      </c>
      <c r="AP75" s="48">
        <v>0</v>
      </c>
      <c r="AQ75" s="48">
        <v>0</v>
      </c>
      <c r="AS75" s="47">
        <f>SUM(H75:J75)</f>
        <v>0</v>
      </c>
      <c r="AT75" s="47">
        <f>SUM(K75:M75)</f>
        <v>0</v>
      </c>
      <c r="AU75" s="47">
        <f>SUM(N75:P75)</f>
        <v>0</v>
      </c>
      <c r="AV75" s="47">
        <f>SUM(Q75:S75)</f>
        <v>0</v>
      </c>
      <c r="AW75" s="47">
        <f>SUM(T75:V75)</f>
        <v>4000000</v>
      </c>
      <c r="AX75" s="47">
        <f>SUM(W75:Y75)</f>
        <v>0</v>
      </c>
      <c r="AY75" s="47">
        <f>SUM(Z75:AB75)</f>
        <v>0</v>
      </c>
      <c r="AZ75" s="47">
        <f>SUM(AC75:AE75)</f>
        <v>0</v>
      </c>
      <c r="BA75" s="47">
        <f>SUM(AF75:AH75)</f>
        <v>0</v>
      </c>
      <c r="BB75" s="47">
        <f>SUM(AI75:AK75)</f>
        <v>0</v>
      </c>
      <c r="BC75" s="47">
        <f>SUM(AL75:AN75)</f>
        <v>0</v>
      </c>
      <c r="BD75" s="47">
        <f>SUM(AO75:AQ75)</f>
        <v>0</v>
      </c>
      <c r="BF75" s="24">
        <f>SUM(AS75:AV75)</f>
        <v>0</v>
      </c>
      <c r="BG75" s="24">
        <f>SUM(AW75:AZ75)</f>
        <v>4000000</v>
      </c>
      <c r="BH75" s="46">
        <f>SUM(BA75:BD75)</f>
        <v>0</v>
      </c>
    </row>
    <row r="76" spans="1:62">
      <c r="B76" s="1" t="s">
        <v>11</v>
      </c>
      <c r="H76" s="45">
        <f t="shared" ref="H76:AQ76" si="49">SUM(H75)</f>
        <v>0</v>
      </c>
      <c r="I76" s="44">
        <f t="shared" si="49"/>
        <v>0</v>
      </c>
      <c r="J76" s="44">
        <f t="shared" si="49"/>
        <v>0</v>
      </c>
      <c r="K76" s="44">
        <f t="shared" si="49"/>
        <v>0</v>
      </c>
      <c r="L76" s="44">
        <f t="shared" si="49"/>
        <v>0</v>
      </c>
      <c r="M76" s="44">
        <f t="shared" si="49"/>
        <v>0</v>
      </c>
      <c r="N76" s="44">
        <f t="shared" si="49"/>
        <v>0</v>
      </c>
      <c r="O76" s="44">
        <f t="shared" si="49"/>
        <v>0</v>
      </c>
      <c r="P76" s="44">
        <f t="shared" si="49"/>
        <v>0</v>
      </c>
      <c r="Q76" s="44">
        <f t="shared" si="49"/>
        <v>0</v>
      </c>
      <c r="R76" s="44">
        <f t="shared" si="49"/>
        <v>0</v>
      </c>
      <c r="S76" s="44">
        <f t="shared" si="49"/>
        <v>0</v>
      </c>
      <c r="T76" s="44">
        <f t="shared" si="49"/>
        <v>0</v>
      </c>
      <c r="U76" s="44">
        <f t="shared" si="49"/>
        <v>4000000</v>
      </c>
      <c r="V76" s="44">
        <f t="shared" si="49"/>
        <v>0</v>
      </c>
      <c r="W76" s="44">
        <f t="shared" si="49"/>
        <v>0</v>
      </c>
      <c r="X76" s="44">
        <f t="shared" si="49"/>
        <v>0</v>
      </c>
      <c r="Y76" s="44">
        <f t="shared" si="49"/>
        <v>0</v>
      </c>
      <c r="Z76" s="44">
        <f t="shared" si="49"/>
        <v>0</v>
      </c>
      <c r="AA76" s="44">
        <f t="shared" si="49"/>
        <v>0</v>
      </c>
      <c r="AB76" s="44">
        <f t="shared" si="49"/>
        <v>0</v>
      </c>
      <c r="AC76" s="44">
        <f t="shared" si="49"/>
        <v>0</v>
      </c>
      <c r="AD76" s="44">
        <f t="shared" si="49"/>
        <v>0</v>
      </c>
      <c r="AE76" s="44">
        <f t="shared" si="49"/>
        <v>0</v>
      </c>
      <c r="AF76" s="44">
        <f t="shared" si="49"/>
        <v>0</v>
      </c>
      <c r="AG76" s="44">
        <f t="shared" si="49"/>
        <v>0</v>
      </c>
      <c r="AH76" s="44">
        <f t="shared" si="49"/>
        <v>0</v>
      </c>
      <c r="AI76" s="44">
        <f t="shared" si="49"/>
        <v>0</v>
      </c>
      <c r="AJ76" s="44">
        <f t="shared" si="49"/>
        <v>0</v>
      </c>
      <c r="AK76" s="44">
        <f t="shared" si="49"/>
        <v>0</v>
      </c>
      <c r="AL76" s="44">
        <f t="shared" si="49"/>
        <v>0</v>
      </c>
      <c r="AM76" s="44">
        <f t="shared" si="49"/>
        <v>0</v>
      </c>
      <c r="AN76" s="44">
        <f t="shared" si="49"/>
        <v>0</v>
      </c>
      <c r="AO76" s="44">
        <f t="shared" si="49"/>
        <v>0</v>
      </c>
      <c r="AP76" s="44">
        <f t="shared" si="49"/>
        <v>0</v>
      </c>
      <c r="AQ76" s="44">
        <f t="shared" si="49"/>
        <v>0</v>
      </c>
      <c r="AR76" s="17"/>
      <c r="AS76" s="43">
        <f t="shared" ref="AS76:BD76" si="50">SUM(AS73,AS75:AS75)</f>
        <v>-386953.48238577682</v>
      </c>
      <c r="AT76" s="43">
        <f t="shared" si="50"/>
        <v>-443266.42687362316</v>
      </c>
      <c r="AU76" s="43">
        <f t="shared" si="50"/>
        <v>-487173.40340940584</v>
      </c>
      <c r="AV76" s="43">
        <f t="shared" si="50"/>
        <v>-525976.08270326222</v>
      </c>
      <c r="AW76" s="43">
        <f t="shared" si="50"/>
        <v>3336750.1635309751</v>
      </c>
      <c r="AX76" s="43">
        <f t="shared" si="50"/>
        <v>-633401.87503730506</v>
      </c>
      <c r="AY76" s="43">
        <f t="shared" si="50"/>
        <v>-642901.84257659595</v>
      </c>
      <c r="AZ76" s="43">
        <f t="shared" si="50"/>
        <v>-631910.68206132494</v>
      </c>
      <c r="BA76" s="43">
        <f t="shared" si="50"/>
        <v>-613750.18547339924</v>
      </c>
      <c r="BB76" s="43">
        <f t="shared" si="50"/>
        <v>-619044.65693946625</v>
      </c>
      <c r="BC76" s="43">
        <f t="shared" si="50"/>
        <v>-464444.9246219311</v>
      </c>
      <c r="BD76" s="43">
        <f t="shared" si="50"/>
        <v>-316809.5547388448</v>
      </c>
      <c r="BE76" s="17"/>
      <c r="BF76" s="43">
        <f>SUM(BF73,BF75:BF75)</f>
        <v>-1843369.395372068</v>
      </c>
      <c r="BG76" s="43">
        <f>SUM(BG73,BG75:BG75)</f>
        <v>1428535.7638557493</v>
      </c>
      <c r="BH76" s="43">
        <f>SUM(BH73,BH75:BH75)</f>
        <v>-2014049.3217736415</v>
      </c>
    </row>
    <row r="77" spans="1:62">
      <c r="H77" s="5"/>
      <c r="AS77" s="23"/>
      <c r="AT77" s="23"/>
      <c r="AU77" s="23"/>
      <c r="AV77" s="23"/>
      <c r="AW77" s="23"/>
      <c r="AX77" s="23"/>
      <c r="AY77" s="23"/>
      <c r="AZ77" s="23"/>
      <c r="BA77" s="22"/>
      <c r="BB77" s="22"/>
      <c r="BC77" s="22"/>
      <c r="BD77" s="22"/>
      <c r="BF77" s="21"/>
      <c r="BG77" s="21"/>
      <c r="BH77" s="21"/>
    </row>
    <row r="78" spans="1:62">
      <c r="B78" s="1" t="s">
        <v>10</v>
      </c>
      <c r="H78" s="5">
        <f>'Model &amp; Metrics'!G38</f>
        <v>1000000</v>
      </c>
      <c r="I78" s="5">
        <f>'Model &amp; Metrics'!H38</f>
        <v>865921.95205479453</v>
      </c>
      <c r="J78" s="5">
        <f>'Model &amp; Metrics'!I38</f>
        <v>750423.69863013702</v>
      </c>
      <c r="K78" s="5">
        <f>'Model &amp; Metrics'!J38</f>
        <v>611046.51761422318</v>
      </c>
      <c r="L78" s="5">
        <f>'Model &amp; Metrics'!K38</f>
        <v>461493.81121218385</v>
      </c>
      <c r="M78" s="5">
        <f>'Model &amp; Metrics'!L38</f>
        <v>312755.09905269911</v>
      </c>
      <c r="N78" s="5">
        <f>'Model &amp; Metrics'!M38</f>
        <v>167780.09074060002</v>
      </c>
      <c r="O78" s="5">
        <f>'Model &amp; Metrics'!N38</f>
        <v>7733.0782182634284</v>
      </c>
      <c r="P78" s="5">
        <f>'Model &amp; Metrics'!O38</f>
        <v>-156804.85913504765</v>
      </c>
      <c r="Q78" s="5">
        <f>'Model &amp; Metrics'!P38</f>
        <v>-319393.31266880583</v>
      </c>
      <c r="R78" s="5">
        <f>'Model &amp; Metrics'!Q38</f>
        <v>-502661.28234751016</v>
      </c>
      <c r="S78" s="5">
        <f>'Model &amp; Metrics'!R38</f>
        <v>-678415.91322722239</v>
      </c>
      <c r="T78" s="5">
        <f>'Model &amp; Metrics'!S38</f>
        <v>-845369.39537206804</v>
      </c>
      <c r="U78" s="5">
        <f>'Model &amp; Metrics'!T38</f>
        <v>-1077486.6194009024</v>
      </c>
      <c r="V78" s="5">
        <f>'Model &amp; Metrics'!U38</f>
        <v>2699704.9368079593</v>
      </c>
      <c r="W78" s="5">
        <f>'Model &amp; Metrics'!V38</f>
        <v>2491380.7681589066</v>
      </c>
      <c r="X78" s="5">
        <f>'Model &amp; Metrics'!W38</f>
        <v>2273844.7417521458</v>
      </c>
      <c r="Y78" s="5">
        <f>'Model &amp; Metrics'!X38</f>
        <v>2074556.0114356736</v>
      </c>
      <c r="Z78" s="5">
        <f>'Model &amp; Metrics'!Y38</f>
        <v>1857978.8931216018</v>
      </c>
      <c r="AA78" s="5">
        <f>'Model &amp; Metrics'!Z38</f>
        <v>1642415.5516985438</v>
      </c>
      <c r="AB78" s="5">
        <f>'Model &amp; Metrics'!AA38</f>
        <v>1430638.6407176398</v>
      </c>
      <c r="AC78" s="5">
        <f>'Model &amp; Metrics'!AB38</f>
        <v>1215077.0505450058</v>
      </c>
      <c r="AD78" s="5">
        <f>'Model &amp; Metrics'!AC38</f>
        <v>1008161.7820727064</v>
      </c>
      <c r="AE78" s="5">
        <f>'Model &amp; Metrics'!AD38</f>
        <v>788068.43518548342</v>
      </c>
      <c r="AF78" s="5">
        <f>'Model &amp; Metrics'!AE38</f>
        <v>583166.368483681</v>
      </c>
      <c r="AG78" s="5">
        <f>'Model &amp; Metrics'!AF38</f>
        <v>366028.13511428423</v>
      </c>
      <c r="AH78" s="5">
        <f>'Model &amp; Metrics'!AG38</f>
        <v>172187.67873627326</v>
      </c>
      <c r="AI78" s="5">
        <f>'Model &amp; Metrics'!AH38</f>
        <v>-30583.816989718413</v>
      </c>
      <c r="AJ78" s="5">
        <f>'Model &amp; Metrics'!AI38</f>
        <v>-255576.4859006718</v>
      </c>
      <c r="AK78" s="5">
        <f>'Model &amp; Metrics'!AJ38</f>
        <v>-464134.67145633005</v>
      </c>
      <c r="AL78" s="5">
        <f>'Model &amp; Metrics'!AK38</f>
        <v>-649628.47392918461</v>
      </c>
      <c r="AM78" s="5">
        <f>'Model &amp; Metrics'!AL38</f>
        <v>-821493.55404042685</v>
      </c>
      <c r="AN78" s="5">
        <f>'Model &amp; Metrics'!AM38</f>
        <v>-972496.22597108921</v>
      </c>
      <c r="AO78" s="5">
        <f>'Model &amp; Metrics'!AN38</f>
        <v>-1114073.3985511158</v>
      </c>
      <c r="AP78" s="5">
        <f>'Model &amp; Metrics'!AO38</f>
        <v>-1243373.3248510789</v>
      </c>
      <c r="AQ78" s="5">
        <f>'Model &amp; Metrics'!AP38</f>
        <v>-1348425.0598481903</v>
      </c>
      <c r="AS78" s="25">
        <f>'Model &amp; Metrics'!G38</f>
        <v>1000000</v>
      </c>
      <c r="AT78" s="25">
        <f t="shared" ref="AT78:BD78" si="51">AS80</f>
        <v>611046.51761422318</v>
      </c>
      <c r="AU78" s="25">
        <f t="shared" si="51"/>
        <v>167780.09074060002</v>
      </c>
      <c r="AV78" s="25">
        <f t="shared" si="51"/>
        <v>-319393.31266880583</v>
      </c>
      <c r="AW78" s="25">
        <f t="shared" si="51"/>
        <v>-845369.39537206804</v>
      </c>
      <c r="AX78" s="25">
        <f t="shared" si="51"/>
        <v>2491380.7681589066</v>
      </c>
      <c r="AY78" s="25">
        <f t="shared" si="51"/>
        <v>1857978.8931216015</v>
      </c>
      <c r="AZ78" s="25">
        <f t="shared" si="51"/>
        <v>1215077.0505450056</v>
      </c>
      <c r="BA78" s="25">
        <f t="shared" si="51"/>
        <v>583166.36848368077</v>
      </c>
      <c r="BB78" s="25">
        <f t="shared" si="51"/>
        <v>-30583.816989718704</v>
      </c>
      <c r="BC78" s="25">
        <f t="shared" si="51"/>
        <v>-649628.47392918495</v>
      </c>
      <c r="BD78" s="25">
        <f t="shared" si="51"/>
        <v>-1114073.398551116</v>
      </c>
      <c r="BF78" s="42">
        <f>G38</f>
        <v>1000000</v>
      </c>
      <c r="BG78" s="42">
        <f>BF80</f>
        <v>-845369.39537206804</v>
      </c>
      <c r="BH78" s="42">
        <f>BG80</f>
        <v>583166.36848368077</v>
      </c>
    </row>
    <row r="79" spans="1:62" s="4" customFormat="1">
      <c r="A79" s="1"/>
      <c r="B79" s="40" t="s">
        <v>9</v>
      </c>
      <c r="C79" s="40"/>
      <c r="D79" s="40"/>
      <c r="E79" s="40"/>
      <c r="F79" s="41"/>
      <c r="G79" s="40"/>
      <c r="H79" s="39">
        <f t="shared" ref="H79:AQ79" si="52">SUM(H76,H73,H70)</f>
        <v>-134078.04794520547</v>
      </c>
      <c r="I79" s="5">
        <f t="shared" si="52"/>
        <v>-115498.25342465754</v>
      </c>
      <c r="J79" s="5">
        <f t="shared" si="52"/>
        <v>-139377.18101591381</v>
      </c>
      <c r="K79" s="5">
        <f t="shared" si="52"/>
        <v>-149552.70640203933</v>
      </c>
      <c r="L79" s="5">
        <f t="shared" si="52"/>
        <v>-148738.71215948474</v>
      </c>
      <c r="M79" s="5">
        <f t="shared" si="52"/>
        <v>-144975.00831209909</v>
      </c>
      <c r="N79" s="5">
        <f t="shared" si="52"/>
        <v>-160047.01252233659</v>
      </c>
      <c r="O79" s="5">
        <f t="shared" si="52"/>
        <v>-164537.93735331108</v>
      </c>
      <c r="P79" s="5">
        <f t="shared" si="52"/>
        <v>-162588.45353375815</v>
      </c>
      <c r="Q79" s="5">
        <f t="shared" si="52"/>
        <v>-183267.96967870434</v>
      </c>
      <c r="R79" s="5">
        <f t="shared" si="52"/>
        <v>-175754.63087971229</v>
      </c>
      <c r="S79" s="5">
        <f t="shared" si="52"/>
        <v>-166953.48214484559</v>
      </c>
      <c r="T79" s="5">
        <f t="shared" si="52"/>
        <v>-232117.2240288344</v>
      </c>
      <c r="U79" s="5">
        <f t="shared" si="52"/>
        <v>3777191.556208862</v>
      </c>
      <c r="V79" s="5">
        <f t="shared" si="52"/>
        <v>-208324.16864905262</v>
      </c>
      <c r="W79" s="5">
        <f t="shared" si="52"/>
        <v>-217536.02640676103</v>
      </c>
      <c r="X79" s="5">
        <f t="shared" si="52"/>
        <v>-199288.73031647224</v>
      </c>
      <c r="Y79" s="5">
        <f t="shared" si="52"/>
        <v>-216577.11831407176</v>
      </c>
      <c r="Z79" s="5">
        <f t="shared" si="52"/>
        <v>-215563.34142305804</v>
      </c>
      <c r="AA79" s="5">
        <f t="shared" si="52"/>
        <v>-211776.91098090392</v>
      </c>
      <c r="AB79" s="5">
        <f t="shared" si="52"/>
        <v>-215561.59017263402</v>
      </c>
      <c r="AC79" s="5">
        <f t="shared" si="52"/>
        <v>-206915.2684722995</v>
      </c>
      <c r="AD79" s="5">
        <f t="shared" si="52"/>
        <v>-220093.34688722293</v>
      </c>
      <c r="AE79" s="5">
        <f t="shared" si="52"/>
        <v>-204902.06670180248</v>
      </c>
      <c r="AF79" s="5">
        <f t="shared" si="52"/>
        <v>-217138.23336939677</v>
      </c>
      <c r="AG79" s="5">
        <f t="shared" si="52"/>
        <v>-193840.45637801097</v>
      </c>
      <c r="AH79" s="5">
        <f t="shared" si="52"/>
        <v>-202771.49572599167</v>
      </c>
      <c r="AI79" s="5">
        <f t="shared" si="52"/>
        <v>-224992.66891095339</v>
      </c>
      <c r="AJ79" s="5">
        <f t="shared" si="52"/>
        <v>-208558.18555565824</v>
      </c>
      <c r="AK79" s="5">
        <f t="shared" si="52"/>
        <v>-185493.80247285459</v>
      </c>
      <c r="AL79" s="5">
        <f t="shared" si="52"/>
        <v>-171865.08011124222</v>
      </c>
      <c r="AM79" s="5">
        <f t="shared" si="52"/>
        <v>-151002.6719306623</v>
      </c>
      <c r="AN79" s="5">
        <f t="shared" si="52"/>
        <v>-141577.17258002656</v>
      </c>
      <c r="AO79" s="5">
        <f t="shared" si="52"/>
        <v>-129299.92629996325</v>
      </c>
      <c r="AP79" s="5">
        <f t="shared" si="52"/>
        <v>-105051.73499711134</v>
      </c>
      <c r="AQ79" s="5">
        <f t="shared" si="52"/>
        <v>-82457.893441770197</v>
      </c>
      <c r="AR79" s="1"/>
      <c r="AS79" s="25">
        <f>SUM(H79:J79)</f>
        <v>-388953.48238577682</v>
      </c>
      <c r="AT79" s="25">
        <f>SUM(K79:M79)</f>
        <v>-443266.42687362316</v>
      </c>
      <c r="AU79" s="25">
        <f>SUM(N79:P79)</f>
        <v>-487173.40340940584</v>
      </c>
      <c r="AV79" s="25">
        <f>SUM(Q79:S79)</f>
        <v>-525976.08270326222</v>
      </c>
      <c r="AW79" s="25">
        <f>SUM(T79:V79)</f>
        <v>3336750.1635309746</v>
      </c>
      <c r="AX79" s="25">
        <f>SUM(W79:Y79)</f>
        <v>-633401.87503730506</v>
      </c>
      <c r="AY79" s="25">
        <f>SUM(Z79:AB79)</f>
        <v>-642901.84257659595</v>
      </c>
      <c r="AZ79" s="25">
        <f>SUM(AC79:AE79)</f>
        <v>-631910.68206132483</v>
      </c>
      <c r="BA79" s="25">
        <f>SUM(AF79:AH79)</f>
        <v>-613750.18547339947</v>
      </c>
      <c r="BB79" s="25">
        <f>SUM(AI79:AK79)</f>
        <v>-619044.65693946625</v>
      </c>
      <c r="BC79" s="25">
        <f>SUM(AL79:AN79)</f>
        <v>-464444.92462193104</v>
      </c>
      <c r="BD79" s="25">
        <f>SUM(AO79:AQ79)</f>
        <v>-316809.55473884474</v>
      </c>
      <c r="BE79" s="1"/>
      <c r="BF79" s="24">
        <f>SUM(AS79:AV79)</f>
        <v>-1845369.395372068</v>
      </c>
      <c r="BG79" s="24">
        <f>SUM(AW79:AZ79)</f>
        <v>1428535.7638557488</v>
      </c>
      <c r="BH79" s="24">
        <f>SUM(BA79:BD79)</f>
        <v>-2014049.3217736415</v>
      </c>
    </row>
    <row r="80" spans="1:62">
      <c r="A80" s="4"/>
      <c r="B80" s="4" t="s">
        <v>8</v>
      </c>
      <c r="C80" s="4"/>
      <c r="D80" s="4"/>
      <c r="E80" s="4"/>
      <c r="G80" s="4"/>
      <c r="H80" s="38">
        <f t="shared" ref="H80:AQ80" si="53">SUM(H78:H79)</f>
        <v>865921.95205479453</v>
      </c>
      <c r="I80" s="37">
        <f t="shared" si="53"/>
        <v>750423.69863013702</v>
      </c>
      <c r="J80" s="37">
        <f t="shared" si="53"/>
        <v>611046.51761422318</v>
      </c>
      <c r="K80" s="37">
        <f t="shared" si="53"/>
        <v>461493.81121218385</v>
      </c>
      <c r="L80" s="37">
        <f t="shared" si="53"/>
        <v>312755.09905269911</v>
      </c>
      <c r="M80" s="37">
        <f t="shared" si="53"/>
        <v>167780.09074060002</v>
      </c>
      <c r="N80" s="37">
        <f t="shared" si="53"/>
        <v>7733.0782182634284</v>
      </c>
      <c r="O80" s="37">
        <f t="shared" si="53"/>
        <v>-156804.85913504765</v>
      </c>
      <c r="P80" s="37">
        <f t="shared" si="53"/>
        <v>-319393.31266880583</v>
      </c>
      <c r="Q80" s="37">
        <f t="shared" si="53"/>
        <v>-502661.28234751016</v>
      </c>
      <c r="R80" s="37">
        <f t="shared" si="53"/>
        <v>-678415.91322722239</v>
      </c>
      <c r="S80" s="37">
        <f t="shared" si="53"/>
        <v>-845369.39537206804</v>
      </c>
      <c r="T80" s="37">
        <f t="shared" si="53"/>
        <v>-1077486.6194009024</v>
      </c>
      <c r="U80" s="37">
        <f t="shared" si="53"/>
        <v>2699704.9368079593</v>
      </c>
      <c r="V80" s="37">
        <f t="shared" si="53"/>
        <v>2491380.7681589066</v>
      </c>
      <c r="W80" s="37">
        <f t="shared" si="53"/>
        <v>2273844.7417521458</v>
      </c>
      <c r="X80" s="37">
        <f t="shared" si="53"/>
        <v>2074556.0114356736</v>
      </c>
      <c r="Y80" s="37">
        <f t="shared" si="53"/>
        <v>1857978.8931216018</v>
      </c>
      <c r="Z80" s="37">
        <f t="shared" si="53"/>
        <v>1642415.5516985438</v>
      </c>
      <c r="AA80" s="37">
        <f t="shared" si="53"/>
        <v>1430638.6407176398</v>
      </c>
      <c r="AB80" s="37">
        <f t="shared" si="53"/>
        <v>1215077.0505450058</v>
      </c>
      <c r="AC80" s="37">
        <f t="shared" si="53"/>
        <v>1008161.7820727064</v>
      </c>
      <c r="AD80" s="37">
        <f t="shared" si="53"/>
        <v>788068.43518548342</v>
      </c>
      <c r="AE80" s="37">
        <f t="shared" si="53"/>
        <v>583166.368483681</v>
      </c>
      <c r="AF80" s="37">
        <f t="shared" si="53"/>
        <v>366028.13511428423</v>
      </c>
      <c r="AG80" s="37">
        <f t="shared" si="53"/>
        <v>172187.67873627326</v>
      </c>
      <c r="AH80" s="37">
        <f t="shared" si="53"/>
        <v>-30583.816989718413</v>
      </c>
      <c r="AI80" s="37">
        <f t="shared" si="53"/>
        <v>-255576.4859006718</v>
      </c>
      <c r="AJ80" s="37">
        <f t="shared" si="53"/>
        <v>-464134.67145633005</v>
      </c>
      <c r="AK80" s="37">
        <f t="shared" si="53"/>
        <v>-649628.47392918461</v>
      </c>
      <c r="AL80" s="37">
        <f t="shared" si="53"/>
        <v>-821493.55404042685</v>
      </c>
      <c r="AM80" s="37">
        <f t="shared" si="53"/>
        <v>-972496.22597108921</v>
      </c>
      <c r="AN80" s="37">
        <f t="shared" si="53"/>
        <v>-1114073.3985511158</v>
      </c>
      <c r="AO80" s="37">
        <f t="shared" si="53"/>
        <v>-1243373.3248510789</v>
      </c>
      <c r="AP80" s="37">
        <f t="shared" si="53"/>
        <v>-1348425.0598481903</v>
      </c>
      <c r="AQ80" s="37">
        <f t="shared" si="53"/>
        <v>-1430882.9532899605</v>
      </c>
      <c r="AR80" s="17"/>
      <c r="AS80" s="36">
        <f t="shared" ref="AS80:BD80" si="54">SUM(AS78:AS79)</f>
        <v>611046.51761422318</v>
      </c>
      <c r="AT80" s="36">
        <f t="shared" si="54"/>
        <v>167780.09074060002</v>
      </c>
      <c r="AU80" s="36">
        <f t="shared" si="54"/>
        <v>-319393.31266880583</v>
      </c>
      <c r="AV80" s="36">
        <f t="shared" si="54"/>
        <v>-845369.39537206804</v>
      </c>
      <c r="AW80" s="36">
        <f t="shared" si="54"/>
        <v>2491380.7681589066</v>
      </c>
      <c r="AX80" s="36">
        <f t="shared" si="54"/>
        <v>1857978.8931216015</v>
      </c>
      <c r="AY80" s="36">
        <f t="shared" si="54"/>
        <v>1215077.0505450056</v>
      </c>
      <c r="AZ80" s="36">
        <f t="shared" si="54"/>
        <v>583166.36848368077</v>
      </c>
      <c r="BA80" s="36">
        <f t="shared" si="54"/>
        <v>-30583.816989718704</v>
      </c>
      <c r="BB80" s="36">
        <f t="shared" si="54"/>
        <v>-649628.47392918495</v>
      </c>
      <c r="BC80" s="36">
        <f t="shared" si="54"/>
        <v>-1114073.398551116</v>
      </c>
      <c r="BD80" s="36">
        <f t="shared" si="54"/>
        <v>-1430882.9532899607</v>
      </c>
      <c r="BE80" s="17"/>
      <c r="BF80" s="36">
        <f>SUM(BF78:BF79)</f>
        <v>-845369.39537206804</v>
      </c>
      <c r="BG80" s="36">
        <f>SUM(BG78:BG79)</f>
        <v>583166.36848368077</v>
      </c>
      <c r="BH80" s="36">
        <f>SUM(BH78:BH79)</f>
        <v>-1430882.9532899607</v>
      </c>
    </row>
    <row r="81" spans="1:60" ht="5.25" customHeight="1" thickBot="1">
      <c r="B81" s="7"/>
      <c r="C81" s="7"/>
      <c r="D81" s="7"/>
      <c r="E81" s="7"/>
      <c r="F81" s="10"/>
      <c r="G81" s="7"/>
      <c r="H81" s="9"/>
      <c r="I81" s="7"/>
      <c r="J81" s="7"/>
      <c r="K81" s="8"/>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S81" s="6"/>
      <c r="AT81" s="6"/>
      <c r="AU81" s="6"/>
      <c r="AV81" s="6"/>
      <c r="AW81" s="6"/>
      <c r="AX81" s="6"/>
      <c r="AY81" s="6"/>
      <c r="AZ81" s="6"/>
      <c r="BA81" s="35">
        <f>SUM(AF81:AH81)</f>
        <v>0</v>
      </c>
      <c r="BB81" s="35">
        <f>SUM(AI81:AK81)</f>
        <v>0</v>
      </c>
      <c r="BC81" s="35">
        <f>SUM(AL81:AN81)</f>
        <v>0</v>
      </c>
      <c r="BD81" s="35">
        <f>SUM(AO81:AQ81)</f>
        <v>0</v>
      </c>
      <c r="BF81" s="6"/>
      <c r="BG81" s="6"/>
      <c r="BH81" s="6"/>
    </row>
    <row r="82" spans="1:60" ht="13.5" thickTop="1">
      <c r="H82" s="5"/>
      <c r="AS82" s="23"/>
      <c r="AT82" s="23"/>
      <c r="AU82" s="23"/>
      <c r="AV82" s="23"/>
      <c r="AW82" s="23"/>
      <c r="AX82" s="23"/>
      <c r="AY82" s="23"/>
      <c r="AZ82" s="23"/>
      <c r="BA82" s="22"/>
      <c r="BB82" s="22"/>
      <c r="BC82" s="22"/>
      <c r="BD82" s="22"/>
      <c r="BF82" s="21"/>
      <c r="BG82" s="21"/>
      <c r="BH82" s="21"/>
    </row>
    <row r="83" spans="1:60">
      <c r="B83" s="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S83" s="33"/>
      <c r="AT83" s="33"/>
      <c r="AU83" s="33"/>
      <c r="AV83" s="33"/>
      <c r="AW83" s="33"/>
      <c r="AX83" s="33"/>
      <c r="AY83" s="33"/>
      <c r="AZ83" s="33"/>
      <c r="BA83" s="22"/>
      <c r="BB83" s="22"/>
      <c r="BC83" s="22"/>
      <c r="BD83" s="22"/>
      <c r="BF83" s="21"/>
      <c r="BG83" s="21"/>
      <c r="BH83" s="21"/>
    </row>
    <row r="84" spans="1:60" ht="13.5" thickBot="1">
      <c r="A84" s="32" t="s">
        <v>0</v>
      </c>
      <c r="B84" s="31" t="s">
        <v>7</v>
      </c>
      <c r="C84" s="30"/>
      <c r="D84" s="29"/>
      <c r="AS84" s="23"/>
      <c r="AT84" s="23"/>
      <c r="AU84" s="23"/>
      <c r="AV84" s="23"/>
      <c r="AW84" s="23"/>
      <c r="AX84" s="23"/>
      <c r="AY84" s="23"/>
      <c r="AZ84" s="23"/>
      <c r="BA84" s="22"/>
      <c r="BB84" s="22"/>
      <c r="BC84" s="22"/>
      <c r="BD84" s="22"/>
      <c r="BF84" s="21"/>
      <c r="BG84" s="21"/>
      <c r="BH84" s="21"/>
    </row>
    <row r="85" spans="1:60">
      <c r="AS85" s="23"/>
      <c r="AT85" s="23"/>
      <c r="AU85" s="23"/>
      <c r="AV85" s="23"/>
      <c r="AW85" s="23"/>
      <c r="AX85" s="23"/>
      <c r="AY85" s="23"/>
      <c r="AZ85" s="23"/>
      <c r="BA85" s="22"/>
      <c r="BB85" s="22"/>
      <c r="BC85" s="22"/>
      <c r="BD85" s="22"/>
      <c r="BF85" s="21"/>
      <c r="BG85" s="21"/>
      <c r="BH85" s="21"/>
    </row>
    <row r="86" spans="1:60">
      <c r="B86" s="1" t="s">
        <v>6</v>
      </c>
      <c r="H86" s="3">
        <f>Staffing!H127</f>
        <v>6</v>
      </c>
      <c r="I86" s="3">
        <f>Staffing!I127</f>
        <v>6</v>
      </c>
      <c r="J86" s="3">
        <f>Staffing!J127</f>
        <v>8</v>
      </c>
      <c r="K86" s="3">
        <f>Staffing!K127</f>
        <v>8</v>
      </c>
      <c r="L86" s="3">
        <f>Staffing!L127</f>
        <v>9</v>
      </c>
      <c r="M86" s="3">
        <f>Staffing!M127</f>
        <v>9</v>
      </c>
      <c r="N86" s="3">
        <f>Staffing!N127</f>
        <v>10</v>
      </c>
      <c r="O86" s="3">
        <f>Staffing!O127</f>
        <v>11</v>
      </c>
      <c r="P86" s="3">
        <f>Staffing!P127</f>
        <v>11</v>
      </c>
      <c r="Q86" s="3">
        <f>Staffing!Q127</f>
        <v>13</v>
      </c>
      <c r="R86" s="3">
        <f>Staffing!R127</f>
        <v>13</v>
      </c>
      <c r="S86" s="3">
        <f>Staffing!S127</f>
        <v>13</v>
      </c>
      <c r="T86" s="3">
        <f>Staffing!T127</f>
        <v>16</v>
      </c>
      <c r="U86" s="3">
        <f>Staffing!U127</f>
        <v>17</v>
      </c>
      <c r="V86" s="3">
        <f>Staffing!V127</f>
        <v>17</v>
      </c>
      <c r="W86" s="3">
        <f>Staffing!W127</f>
        <v>17</v>
      </c>
      <c r="X86" s="3">
        <f>Staffing!X127</f>
        <v>17</v>
      </c>
      <c r="Y86" s="3">
        <f>Staffing!Y127</f>
        <v>19</v>
      </c>
      <c r="Z86" s="3">
        <f>Staffing!Z127</f>
        <v>20</v>
      </c>
      <c r="AA86" s="3">
        <f>Staffing!AA127</f>
        <v>21</v>
      </c>
      <c r="AB86" s="3">
        <f>Staffing!AB127</f>
        <v>22</v>
      </c>
      <c r="AC86" s="3">
        <f>Staffing!AC127</f>
        <v>22</v>
      </c>
      <c r="AD86" s="3">
        <f>Staffing!AD127</f>
        <v>23</v>
      </c>
      <c r="AE86" s="3">
        <f>Staffing!AE127</f>
        <v>23</v>
      </c>
      <c r="AF86" s="3">
        <f>Staffing!AF127</f>
        <v>24</v>
      </c>
      <c r="AG86" s="3">
        <f>Staffing!AG127</f>
        <v>24</v>
      </c>
      <c r="AH86" s="3">
        <f>Staffing!AH127</f>
        <v>26</v>
      </c>
      <c r="AI86" s="3">
        <f>Staffing!AI127</f>
        <v>28</v>
      </c>
      <c r="AJ86" s="3">
        <f>Staffing!AJ127</f>
        <v>29</v>
      </c>
      <c r="AK86" s="3">
        <f>Staffing!AK127</f>
        <v>29</v>
      </c>
      <c r="AL86" s="3">
        <f>Staffing!AL127</f>
        <v>29</v>
      </c>
      <c r="AM86" s="3">
        <f>Staffing!AM127</f>
        <v>29</v>
      </c>
      <c r="AN86" s="3">
        <f>Staffing!AN127</f>
        <v>30</v>
      </c>
      <c r="AO86" s="3">
        <f>Staffing!AO127</f>
        <v>31</v>
      </c>
      <c r="AP86" s="3">
        <f>Staffing!AP127</f>
        <v>31</v>
      </c>
      <c r="AQ86" s="3">
        <f>Staffing!AQ127</f>
        <v>31</v>
      </c>
      <c r="AS86" s="28">
        <f>Staffing!AS127</f>
        <v>8</v>
      </c>
      <c r="AT86" s="28">
        <f>Staffing!AT127</f>
        <v>9</v>
      </c>
      <c r="AU86" s="28">
        <f>Staffing!AU127</f>
        <v>11</v>
      </c>
      <c r="AV86" s="28">
        <f>Staffing!AV127</f>
        <v>13</v>
      </c>
      <c r="AW86" s="28">
        <f>Staffing!AW127</f>
        <v>17</v>
      </c>
      <c r="AX86" s="28">
        <f>Staffing!AX127</f>
        <v>19</v>
      </c>
      <c r="AY86" s="28">
        <f>Staffing!AY127</f>
        <v>22</v>
      </c>
      <c r="AZ86" s="28">
        <f>Staffing!AZ127</f>
        <v>23</v>
      </c>
      <c r="BA86" s="28">
        <f>Staffing!BA127</f>
        <v>26</v>
      </c>
      <c r="BB86" s="28">
        <f>Staffing!BB127</f>
        <v>29</v>
      </c>
      <c r="BC86" s="28">
        <f>Staffing!BC127</f>
        <v>30</v>
      </c>
      <c r="BD86" s="28">
        <f>Staffing!BD127</f>
        <v>31</v>
      </c>
      <c r="BF86" s="27">
        <f>AV86</f>
        <v>13</v>
      </c>
      <c r="BG86" s="27">
        <f>AZ86</f>
        <v>23</v>
      </c>
      <c r="BH86" s="27">
        <f>BD86</f>
        <v>31</v>
      </c>
    </row>
    <row r="87" spans="1:60">
      <c r="B87" s="1" t="s">
        <v>5</v>
      </c>
      <c r="H87" s="26">
        <f t="shared" ref="H87:AQ87" si="55">IF(ISNUMBER(H8/H86),H8/H86,"n/a ")</f>
        <v>0</v>
      </c>
      <c r="I87" s="26">
        <f t="shared" si="55"/>
        <v>137.5</v>
      </c>
      <c r="J87" s="26">
        <f t="shared" si="55"/>
        <v>280.64510478670638</v>
      </c>
      <c r="K87" s="26">
        <f t="shared" si="55"/>
        <v>540.65341174833623</v>
      </c>
      <c r="L87" s="26">
        <f t="shared" si="55"/>
        <v>745.16913228580415</v>
      </c>
      <c r="M87" s="26">
        <f t="shared" si="55"/>
        <v>1083.7911661738508</v>
      </c>
      <c r="N87" s="26">
        <f t="shared" si="55"/>
        <v>1351.6230188773377</v>
      </c>
      <c r="O87" s="26">
        <f t="shared" si="55"/>
        <v>1601.749010600776</v>
      </c>
      <c r="P87" s="26">
        <f t="shared" si="55"/>
        <v>2075.2058263491622</v>
      </c>
      <c r="Q87" s="26">
        <f t="shared" si="55"/>
        <v>2225.980483157552</v>
      </c>
      <c r="R87" s="26">
        <f t="shared" si="55"/>
        <v>2734.9771592334068</v>
      </c>
      <c r="S87" s="26">
        <f t="shared" si="55"/>
        <v>3292.7237200579889</v>
      </c>
      <c r="T87" s="26">
        <f t="shared" si="55"/>
        <v>3163.7128122157715</v>
      </c>
      <c r="U87" s="26">
        <f t="shared" si="55"/>
        <v>3467.4935739098264</v>
      </c>
      <c r="V87" s="26">
        <f t="shared" si="55"/>
        <v>3973.8696943442578</v>
      </c>
      <c r="W87" s="26">
        <f t="shared" si="55"/>
        <v>4516.4165893781683</v>
      </c>
      <c r="X87" s="26">
        <f t="shared" si="55"/>
        <v>5076.962383708139</v>
      </c>
      <c r="Y87" s="26">
        <f t="shared" si="55"/>
        <v>5065.8149587279013</v>
      </c>
      <c r="Z87" s="26">
        <f t="shared" si="55"/>
        <v>5341.8226817000395</v>
      </c>
      <c r="AA87" s="26">
        <f t="shared" si="55"/>
        <v>5600.427501603288</v>
      </c>
      <c r="AB87" s="26">
        <f t="shared" si="55"/>
        <v>5877.8511859103064</v>
      </c>
      <c r="AC87" s="26">
        <f t="shared" si="55"/>
        <v>6457.1983303792422</v>
      </c>
      <c r="AD87" s="26">
        <f t="shared" si="55"/>
        <v>6779.8972516501408</v>
      </c>
      <c r="AE87" s="26">
        <f t="shared" si="55"/>
        <v>7435.8753923619652</v>
      </c>
      <c r="AF87" s="26">
        <f t="shared" si="55"/>
        <v>7807.4959206258018</v>
      </c>
      <c r="AG87" s="26">
        <f t="shared" si="55"/>
        <v>8543.6225846854813</v>
      </c>
      <c r="AH87" s="26">
        <f t="shared" si="55"/>
        <v>8617.6379319843236</v>
      </c>
      <c r="AI87" s="26">
        <f t="shared" si="55"/>
        <v>8729.8488463497579</v>
      </c>
      <c r="AJ87" s="26">
        <f t="shared" si="55"/>
        <v>9178.9375518997604</v>
      </c>
      <c r="AK87" s="26">
        <f t="shared" si="55"/>
        <v>9976.5654587960034</v>
      </c>
      <c r="AL87" s="26">
        <f t="shared" si="55"/>
        <v>10821.475144739747</v>
      </c>
      <c r="AM87" s="26">
        <f t="shared" si="55"/>
        <v>11713.188302850704</v>
      </c>
      <c r="AN87" s="26">
        <f t="shared" si="55"/>
        <v>12229.305125405384</v>
      </c>
      <c r="AO87" s="26">
        <f t="shared" si="55"/>
        <v>12754.416710614752</v>
      </c>
      <c r="AP87" s="26">
        <f t="shared" si="55"/>
        <v>13715.318283901672</v>
      </c>
      <c r="AQ87" s="26">
        <f t="shared" si="55"/>
        <v>14716.381031699097</v>
      </c>
      <c r="AS87" s="25">
        <f>SUM(H87:J87)/AS86</f>
        <v>52.268138098338298</v>
      </c>
      <c r="AT87" s="25">
        <f>SUM(K87:M87)/AT86</f>
        <v>263.29041224533233</v>
      </c>
      <c r="AU87" s="25">
        <f>SUM(N87:P87)/AU86</f>
        <v>457.14344143884324</v>
      </c>
      <c r="AV87" s="25">
        <f>SUM(Q87:S87)/AV86</f>
        <v>634.89856634222679</v>
      </c>
      <c r="AW87" s="25">
        <f>SUM(T87:V87)/AW86</f>
        <v>623.82800473352086</v>
      </c>
      <c r="AX87" s="25">
        <f>SUM(W87:Y87)/AX86</f>
        <v>771.53652272706347</v>
      </c>
      <c r="AY87" s="25">
        <f>SUM(Z87:AB87)/AY86</f>
        <v>764.55006223698331</v>
      </c>
      <c r="AZ87" s="25">
        <f>SUM(AC87:AE87)/AZ86</f>
        <v>898.82482497353692</v>
      </c>
      <c r="BA87" s="25">
        <f>SUM(AF87:AH87)/BA86</f>
        <v>960.33678604983095</v>
      </c>
      <c r="BB87" s="25">
        <f>SUM(AI87:AK87)/BB86</f>
        <v>961.56385713950067</v>
      </c>
      <c r="BC87" s="25">
        <f>SUM(AL87:AN87)/BC86</f>
        <v>1158.7989524331945</v>
      </c>
      <c r="BD87" s="25">
        <f>SUM(AO87:AQ87)/BD86</f>
        <v>1328.584387942436</v>
      </c>
      <c r="BF87" s="27">
        <f>SUM(H87:S87)/BF86</f>
        <v>1236.1552333285324</v>
      </c>
      <c r="BG87" s="27">
        <f>SUM(T87:AE87)/BG86</f>
        <v>2728.5801024299585</v>
      </c>
      <c r="BH87" s="27">
        <f>SUM(AF87:AQ87)/BH86</f>
        <v>4154.9739643081448</v>
      </c>
    </row>
    <row r="88" spans="1:60">
      <c r="B88" s="1" t="s">
        <v>4</v>
      </c>
      <c r="H88" s="26">
        <f t="shared" ref="H88:AQ88" si="56">IF(ISNUMBER(H18/H86),H18/H86,"n/a ")</f>
        <v>22259.583333333332</v>
      </c>
      <c r="I88" s="26">
        <f t="shared" si="56"/>
        <v>19092.916666666668</v>
      </c>
      <c r="J88" s="26">
        <f t="shared" si="56"/>
        <v>17396.796875</v>
      </c>
      <c r="K88" s="26">
        <f t="shared" si="56"/>
        <v>18834.296875</v>
      </c>
      <c r="L88" s="26">
        <f t="shared" si="56"/>
        <v>16869.930555555555</v>
      </c>
      <c r="M88" s="26">
        <f t="shared" si="56"/>
        <v>16703.263888888891</v>
      </c>
      <c r="N88" s="26">
        <f t="shared" si="56"/>
        <v>16831.9375</v>
      </c>
      <c r="O88" s="26">
        <f t="shared" si="56"/>
        <v>16038.522727272728</v>
      </c>
      <c r="P88" s="26">
        <f t="shared" si="56"/>
        <v>16220.34090909091</v>
      </c>
      <c r="Q88" s="26">
        <f t="shared" si="56"/>
        <v>15702.932692307691</v>
      </c>
      <c r="R88" s="26">
        <f t="shared" si="56"/>
        <v>15579.85576923077</v>
      </c>
      <c r="S88" s="26">
        <f t="shared" si="56"/>
        <v>15395.240384615385</v>
      </c>
      <c r="T88" s="26">
        <f t="shared" si="56"/>
        <v>17019.584374999999</v>
      </c>
      <c r="U88" s="26">
        <f t="shared" si="56"/>
        <v>15914.939705882352</v>
      </c>
      <c r="V88" s="26">
        <f t="shared" si="56"/>
        <v>15535.454779411766</v>
      </c>
      <c r="W88" s="26">
        <f t="shared" si="56"/>
        <v>16564.866544117649</v>
      </c>
      <c r="X88" s="26">
        <f t="shared" si="56"/>
        <v>16013.02242647059</v>
      </c>
      <c r="Y88" s="26">
        <f t="shared" si="56"/>
        <v>15718.263486842106</v>
      </c>
      <c r="Z88" s="26">
        <f t="shared" si="56"/>
        <v>15357.335312499999</v>
      </c>
      <c r="AA88" s="26">
        <f t="shared" si="56"/>
        <v>14927.027976190477</v>
      </c>
      <c r="AB88" s="26">
        <f t="shared" si="56"/>
        <v>14886.736931818183</v>
      </c>
      <c r="AC88" s="26">
        <f t="shared" si="56"/>
        <v>14999.892897727275</v>
      </c>
      <c r="AD88" s="26">
        <f t="shared" si="56"/>
        <v>15447.669293478262</v>
      </c>
      <c r="AE88" s="26">
        <f t="shared" si="56"/>
        <v>15360.712771739132</v>
      </c>
      <c r="AF88" s="26">
        <f t="shared" si="56"/>
        <v>15827.600781250003</v>
      </c>
      <c r="AG88" s="26">
        <f t="shared" si="56"/>
        <v>15503.536979166669</v>
      </c>
      <c r="AH88" s="26">
        <f t="shared" si="56"/>
        <v>15298.601442307696</v>
      </c>
      <c r="AI88" s="26">
        <f t="shared" si="56"/>
        <v>15642.272767857145</v>
      </c>
      <c r="AJ88" s="26">
        <f t="shared" si="56"/>
        <v>15200.362500000003</v>
      </c>
      <c r="AK88" s="26">
        <f t="shared" si="56"/>
        <v>15112.768318965518</v>
      </c>
      <c r="AL88" s="26">
        <f t="shared" si="56"/>
        <v>15393.744612068966</v>
      </c>
      <c r="AM88" s="26">
        <f t="shared" si="56"/>
        <v>15467.824353448275</v>
      </c>
      <c r="AN88" s="26">
        <f t="shared" si="56"/>
        <v>15445.270833333334</v>
      </c>
      <c r="AO88" s="26">
        <f t="shared" si="56"/>
        <v>15369.939516129032</v>
      </c>
      <c r="AP88" s="26">
        <f t="shared" si="56"/>
        <v>15443.067338709678</v>
      </c>
      <c r="AQ88" s="26">
        <f t="shared" si="56"/>
        <v>15604.357661290323</v>
      </c>
      <c r="AS88" s="25">
        <f>SUM(H88:J88)/AS86</f>
        <v>7343.662109375</v>
      </c>
      <c r="AT88" s="25">
        <f>SUM(K88:M88)/AS86</f>
        <v>6550.9364149305557</v>
      </c>
      <c r="AU88" s="25">
        <f>SUM(N88:P88)/AS86</f>
        <v>6136.350142045455</v>
      </c>
      <c r="AV88" s="25">
        <f>SUM(Q88:S88)/AS86</f>
        <v>5834.7536057692305</v>
      </c>
      <c r="AW88" s="25">
        <f>SUM(T88:V88)/AS86</f>
        <v>6058.7473575367649</v>
      </c>
      <c r="AX88" s="25">
        <f>SUM(W88:Y88)/AS86</f>
        <v>6037.0190571787934</v>
      </c>
      <c r="AY88" s="25">
        <f>SUM(Z88:AB88)/AS86</f>
        <v>5646.3875275635819</v>
      </c>
      <c r="AZ88" s="25">
        <f>SUM(AC88:AE88)/AS86</f>
        <v>5726.0343703680837</v>
      </c>
      <c r="BA88" s="25">
        <f>SUM(AF88:AH88)/BA86</f>
        <v>1793.4515077970909</v>
      </c>
      <c r="BB88" s="25">
        <f>SUM(AI88:AK88)/BB86</f>
        <v>1584.6690892007814</v>
      </c>
      <c r="BC88" s="25">
        <f>SUM(AL88:AN88)/BC86</f>
        <v>1543.5613266283524</v>
      </c>
      <c r="BD88" s="25">
        <f>SUM(AO88:AQ88)/BD86</f>
        <v>1497.3343392299689</v>
      </c>
      <c r="BF88" s="24">
        <f>SUM(AS88:AV88)</f>
        <v>25865.702272120241</v>
      </c>
      <c r="BG88" s="24">
        <f>SUM(AW88:AZ88)</f>
        <v>23468.188312647224</v>
      </c>
      <c r="BH88" s="24">
        <f>SUM(BA88:BD88)</f>
        <v>6419.0162628561939</v>
      </c>
    </row>
    <row r="89" spans="1:60">
      <c r="B89" s="1" t="s">
        <v>3</v>
      </c>
      <c r="H89" s="20">
        <f t="shared" ref="H89:AQ89" si="57">SUM(H18,H9)</f>
        <v>134557.5</v>
      </c>
      <c r="I89" s="20">
        <f t="shared" si="57"/>
        <v>115657.5</v>
      </c>
      <c r="J89" s="20">
        <f t="shared" si="57"/>
        <v>140384.375</v>
      </c>
      <c r="K89" s="20">
        <f t="shared" si="57"/>
        <v>152005.375</v>
      </c>
      <c r="L89" s="20">
        <f t="shared" si="57"/>
        <v>153293.47500000001</v>
      </c>
      <c r="M89" s="20">
        <f t="shared" si="57"/>
        <v>151939.88500000001</v>
      </c>
      <c r="N89" s="20">
        <f t="shared" si="57"/>
        <v>170090.93599999999</v>
      </c>
      <c r="O89" s="20">
        <f t="shared" si="57"/>
        <v>178372.46710000001</v>
      </c>
      <c r="P89" s="20">
        <f t="shared" si="57"/>
        <v>180567.33880999999</v>
      </c>
      <c r="Q89" s="20">
        <f t="shared" si="57"/>
        <v>206496.07269100001</v>
      </c>
      <c r="R89" s="20">
        <f t="shared" si="57"/>
        <v>205131.86746010001</v>
      </c>
      <c r="S89" s="20">
        <f t="shared" si="57"/>
        <v>202991.24170611001</v>
      </c>
      <c r="T89" s="20">
        <f t="shared" si="57"/>
        <v>275451.77837672096</v>
      </c>
      <c r="U89" s="20">
        <f t="shared" si="57"/>
        <v>274006.24621439306</v>
      </c>
      <c r="V89" s="20">
        <f t="shared" si="57"/>
        <v>267900.22958583245</v>
      </c>
      <c r="W89" s="20">
        <f t="shared" si="57"/>
        <v>285779.97941941564</v>
      </c>
      <c r="X89" s="20">
        <f t="shared" si="57"/>
        <v>276816.35423635726</v>
      </c>
      <c r="Y89" s="20">
        <f t="shared" si="57"/>
        <v>303701.47653499298</v>
      </c>
      <c r="Z89" s="20">
        <f t="shared" si="57"/>
        <v>312706.6235634922</v>
      </c>
      <c r="AA89" s="20">
        <f t="shared" si="57"/>
        <v>319583.4965448415</v>
      </c>
      <c r="AB89" s="20">
        <f t="shared" si="57"/>
        <v>334235.71244932566</v>
      </c>
      <c r="AC89" s="20">
        <f t="shared" si="57"/>
        <v>337397.89369425824</v>
      </c>
      <c r="AD89" s="20">
        <f t="shared" si="57"/>
        <v>363436.66868868406</v>
      </c>
      <c r="AE89" s="20">
        <f t="shared" si="57"/>
        <v>362250.69618255243</v>
      </c>
      <c r="AF89" s="20">
        <f t="shared" si="57"/>
        <v>389712.15142580768</v>
      </c>
      <c r="AG89" s="20">
        <f t="shared" si="57"/>
        <v>382919.59344338847</v>
      </c>
      <c r="AH89" s="20">
        <f t="shared" si="57"/>
        <v>409681.81403772731</v>
      </c>
      <c r="AI89" s="20">
        <f t="shared" si="57"/>
        <v>451093.63169150002</v>
      </c>
      <c r="AJ89" s="20">
        <f t="shared" si="57"/>
        <v>455231.50611065002</v>
      </c>
      <c r="AK89" s="20">
        <f t="shared" si="57"/>
        <v>454133.37422171497</v>
      </c>
      <c r="AL89" s="20">
        <f t="shared" si="57"/>
        <v>463867.99601888645</v>
      </c>
      <c r="AM89" s="20">
        <f t="shared" si="57"/>
        <v>467761.24874577508</v>
      </c>
      <c r="AN89" s="20">
        <f t="shared" si="57"/>
        <v>484471.9017453526</v>
      </c>
      <c r="AO89" s="20">
        <f t="shared" si="57"/>
        <v>499693.27941988787</v>
      </c>
      <c r="AP89" s="20">
        <f t="shared" si="57"/>
        <v>504282.75736187666</v>
      </c>
      <c r="AQ89" s="20">
        <f t="shared" si="57"/>
        <v>511837.52434806433</v>
      </c>
      <c r="AS89" s="19">
        <f>SUM(H89:J89)</f>
        <v>390599.375</v>
      </c>
      <c r="AT89" s="19">
        <f>SUM(K89:M89)</f>
        <v>457238.73499999999</v>
      </c>
      <c r="AU89" s="19">
        <f>SUM(N89:P89)</f>
        <v>529030.74190999998</v>
      </c>
      <c r="AV89" s="19">
        <f>SUM(Q89:S89)</f>
        <v>614619.18185721012</v>
      </c>
      <c r="AW89" s="19">
        <f>SUM(T89:V89)</f>
        <v>817358.25417694647</v>
      </c>
      <c r="AX89" s="19">
        <f>SUM(W89:Y89)</f>
        <v>866297.81019076589</v>
      </c>
      <c r="AY89" s="19">
        <f>SUM(Z89:AB89)</f>
        <v>966525.83255765936</v>
      </c>
      <c r="AZ89" s="19">
        <f>SUM(AC89:AE89)</f>
        <v>1063085.2585654948</v>
      </c>
      <c r="BA89" s="18">
        <f>SUM(AF89:AH89)</f>
        <v>1182313.5589069235</v>
      </c>
      <c r="BB89" s="18">
        <f>SUM(AI89:AK89)</f>
        <v>1360458.512023865</v>
      </c>
      <c r="BC89" s="18">
        <f>SUM(AL89:AN89)</f>
        <v>1416101.1465100141</v>
      </c>
      <c r="BD89" s="18">
        <f>SUM(AO89:AQ89)</f>
        <v>1515813.5611298289</v>
      </c>
      <c r="BF89" s="18">
        <f>SUM(AS89:AV89)</f>
        <v>1991488.0337672101</v>
      </c>
      <c r="BG89" s="18">
        <f>SUM(AW89:AZ89)</f>
        <v>3713267.1554908669</v>
      </c>
      <c r="BH89" s="18">
        <f>SUM(BA89:BD89)</f>
        <v>5474686.7785706315</v>
      </c>
    </row>
    <row r="90" spans="1:60">
      <c r="AS90" s="23"/>
      <c r="AT90" s="23"/>
      <c r="AU90" s="23"/>
      <c r="AV90" s="23"/>
      <c r="AW90" s="23"/>
      <c r="AX90" s="23"/>
      <c r="AY90" s="23"/>
      <c r="AZ90" s="23"/>
      <c r="BA90" s="22"/>
      <c r="BB90" s="22"/>
      <c r="BC90" s="22"/>
      <c r="BD90" s="22"/>
      <c r="BF90" s="21"/>
      <c r="BG90" s="21"/>
      <c r="BH90" s="21"/>
    </row>
    <row r="91" spans="1:60">
      <c r="B91" s="1" t="s">
        <v>2</v>
      </c>
      <c r="H91" s="20">
        <f>Staffing!H117</f>
        <v>65257.5</v>
      </c>
      <c r="I91" s="20">
        <f>Staffing!I117</f>
        <v>65257.5</v>
      </c>
      <c r="J91" s="20">
        <f>Staffing!J117</f>
        <v>83549.375000000015</v>
      </c>
      <c r="K91" s="20">
        <f>Staffing!K117</f>
        <v>83549.375000000015</v>
      </c>
      <c r="L91" s="20">
        <f>Staffing!L117</f>
        <v>87504.375</v>
      </c>
      <c r="M91" s="20">
        <f>Staffing!M117</f>
        <v>87504.375</v>
      </c>
      <c r="N91" s="20">
        <f>Staffing!N117</f>
        <v>99369.375</v>
      </c>
      <c r="O91" s="20">
        <f>Staffing!O117</f>
        <v>107773.75</v>
      </c>
      <c r="P91" s="20">
        <f>Staffing!P117</f>
        <v>107773.75</v>
      </c>
      <c r="Q91" s="20">
        <f>Staffing!Q117</f>
        <v>124088.125</v>
      </c>
      <c r="R91" s="20">
        <f>Staffing!R117</f>
        <v>124088.125</v>
      </c>
      <c r="S91" s="20">
        <f>Staffing!S117</f>
        <v>124088.125</v>
      </c>
      <c r="T91" s="20">
        <f>Staffing!T117</f>
        <v>159663.35</v>
      </c>
      <c r="U91" s="20">
        <f>Staffing!U117</f>
        <v>167078.97500000001</v>
      </c>
      <c r="V91" s="20">
        <f>Staffing!V117</f>
        <v>167627.73125000001</v>
      </c>
      <c r="W91" s="20">
        <f>Staffing!W117</f>
        <v>167627.73125000001</v>
      </c>
      <c r="X91" s="20">
        <f>Staffing!X117</f>
        <v>167746.38125000001</v>
      </c>
      <c r="Y91" s="20">
        <f>Staffing!Y117</f>
        <v>183072.00625000003</v>
      </c>
      <c r="Z91" s="20">
        <f>Staffing!Z117</f>
        <v>188371.70624999999</v>
      </c>
      <c r="AA91" s="20">
        <f>Staffing!AA117</f>
        <v>193567.58750000002</v>
      </c>
      <c r="AB91" s="20">
        <f>Staffing!AB117</f>
        <v>200983.21250000002</v>
      </c>
      <c r="AC91" s="20">
        <f>Staffing!AC117</f>
        <v>201472.64375000002</v>
      </c>
      <c r="AD91" s="20">
        <f>Staffing!AD117</f>
        <v>210371.39375000002</v>
      </c>
      <c r="AE91" s="20">
        <f>Staffing!AE117</f>
        <v>210371.39375000002</v>
      </c>
      <c r="AF91" s="20">
        <f>Staffing!AF117</f>
        <v>217312.41875000001</v>
      </c>
      <c r="AG91" s="20">
        <f>Staffing!AG117</f>
        <v>217534.88750000001</v>
      </c>
      <c r="AH91" s="20">
        <f>Staffing!AH117</f>
        <v>230388.63750000001</v>
      </c>
      <c r="AI91" s="20">
        <f>Staffing!AI117</f>
        <v>246208.63750000001</v>
      </c>
      <c r="AJ91" s="20">
        <f>Staffing!AJ117</f>
        <v>252635.51250000001</v>
      </c>
      <c r="AK91" s="20">
        <f>Staffing!AK117</f>
        <v>253095.28125</v>
      </c>
      <c r="AL91" s="20">
        <f>Staffing!AL117</f>
        <v>253243.59375</v>
      </c>
      <c r="AM91" s="20">
        <f>Staffing!AM117</f>
        <v>253391.90625</v>
      </c>
      <c r="AN91" s="20">
        <f>Staffing!AN117</f>
        <v>258558.125</v>
      </c>
      <c r="AO91" s="20">
        <f>Staffing!AO117</f>
        <v>266468.125</v>
      </c>
      <c r="AP91" s="20">
        <f>Staffing!AP117</f>
        <v>266735.08750000002</v>
      </c>
      <c r="AQ91" s="20">
        <f>Staffing!AQ117</f>
        <v>266735.08750000002</v>
      </c>
      <c r="AR91" s="17"/>
      <c r="AS91" s="19">
        <f>SUM(H91:J91)</f>
        <v>214064.375</v>
      </c>
      <c r="AT91" s="19">
        <f>SUM(K91:M91)</f>
        <v>258558.125</v>
      </c>
      <c r="AU91" s="19">
        <f>SUM(N91:P91)</f>
        <v>314916.875</v>
      </c>
      <c r="AV91" s="19">
        <f>SUM(Q91:S91)</f>
        <v>372264.375</v>
      </c>
      <c r="AW91" s="19">
        <f>SUM(T91:V91)</f>
        <v>494370.05625000002</v>
      </c>
      <c r="AX91" s="19">
        <f>SUM(W91:Y91)</f>
        <v>518446.11875000008</v>
      </c>
      <c r="AY91" s="19">
        <f>SUM(Z91:AB91)</f>
        <v>582922.50625000009</v>
      </c>
      <c r="AZ91" s="19">
        <f>SUM(AC91:AE91)</f>
        <v>622215.43125000002</v>
      </c>
      <c r="BA91" s="18">
        <f>SUM(AF91:AH91)</f>
        <v>665235.94375000009</v>
      </c>
      <c r="BB91" s="18">
        <f>SUM(AI91:AK91)</f>
        <v>751939.43125000002</v>
      </c>
      <c r="BC91" s="18">
        <f>SUM(AL91:AN91)</f>
        <v>765193.625</v>
      </c>
      <c r="BD91" s="18">
        <f>SUM(AO91:AQ91)</f>
        <v>799938.3</v>
      </c>
      <c r="BE91" s="17"/>
      <c r="BF91" s="16">
        <f>SUM(AS91:AV91)</f>
        <v>1159803.75</v>
      </c>
      <c r="BG91" s="16">
        <f>SUM(AW91:AZ91)</f>
        <v>2217954.1125000003</v>
      </c>
      <c r="BH91" s="16">
        <f>SUM(BA91:BD91)</f>
        <v>2982307.3</v>
      </c>
    </row>
    <row r="92" spans="1:60">
      <c r="B92" s="1" t="s">
        <v>1</v>
      </c>
      <c r="H92" s="15">
        <f t="shared" ref="H92:AQ92" si="58">H91/H18</f>
        <v>0.48860977481609047</v>
      </c>
      <c r="I92" s="15">
        <f t="shared" si="58"/>
        <v>0.56964842982781572</v>
      </c>
      <c r="J92" s="15">
        <f t="shared" si="58"/>
        <v>0.60032153907642849</v>
      </c>
      <c r="K92" s="15">
        <f t="shared" si="58"/>
        <v>0.55450288079841059</v>
      </c>
      <c r="L92" s="15">
        <f t="shared" si="58"/>
        <v>0.57633363109082147</v>
      </c>
      <c r="M92" s="15">
        <f t="shared" si="58"/>
        <v>0.58208433980384744</v>
      </c>
      <c r="N92" s="15">
        <f t="shared" si="58"/>
        <v>0.59036207210251346</v>
      </c>
      <c r="O92" s="15">
        <f t="shared" si="58"/>
        <v>0.61088005441444249</v>
      </c>
      <c r="P92" s="15">
        <f t="shared" si="58"/>
        <v>0.60403253490636755</v>
      </c>
      <c r="Q92" s="15">
        <f t="shared" si="58"/>
        <v>0.6078635482715441</v>
      </c>
      <c r="R92" s="15">
        <f t="shared" si="58"/>
        <v>0.61266551667741564</v>
      </c>
      <c r="S92" s="15">
        <f t="shared" si="58"/>
        <v>0.62001242891627972</v>
      </c>
      <c r="T92" s="15">
        <f t="shared" si="58"/>
        <v>0.58632215423885758</v>
      </c>
      <c r="U92" s="15">
        <f t="shared" si="58"/>
        <v>0.61754396696629577</v>
      </c>
      <c r="V92" s="15">
        <f t="shared" si="58"/>
        <v>0.63470654186958542</v>
      </c>
      <c r="W92" s="15">
        <f t="shared" si="58"/>
        <v>0.59526315851384348</v>
      </c>
      <c r="X92" s="15">
        <f t="shared" si="58"/>
        <v>0.61621310008689845</v>
      </c>
      <c r="Y92" s="15">
        <f t="shared" si="58"/>
        <v>0.61300465907483048</v>
      </c>
      <c r="Z92" s="15">
        <f t="shared" si="58"/>
        <v>0.61329554384566998</v>
      </c>
      <c r="AA92" s="15">
        <f t="shared" si="58"/>
        <v>0.6175043137434425</v>
      </c>
      <c r="AB92" s="15">
        <f t="shared" si="58"/>
        <v>0.61367380978270891</v>
      </c>
      <c r="AC92" s="15">
        <f t="shared" si="58"/>
        <v>0.61052752213780004</v>
      </c>
      <c r="AD92" s="15">
        <f t="shared" si="58"/>
        <v>0.59210112303595541</v>
      </c>
      <c r="AE92" s="15">
        <f t="shared" si="58"/>
        <v>0.59545298925089862</v>
      </c>
      <c r="AF92" s="15">
        <f t="shared" si="58"/>
        <v>0.57208191182771484</v>
      </c>
      <c r="AG92" s="15">
        <f t="shared" si="58"/>
        <v>0.58463779317024789</v>
      </c>
      <c r="AH92" s="15">
        <f t="shared" si="58"/>
        <v>0.57920990201121636</v>
      </c>
      <c r="AI92" s="15">
        <f t="shared" si="58"/>
        <v>0.56214117702056843</v>
      </c>
      <c r="AJ92" s="15">
        <f t="shared" si="58"/>
        <v>0.57311589750255776</v>
      </c>
      <c r="AK92" s="15">
        <f t="shared" si="58"/>
        <v>0.57748675207486477</v>
      </c>
      <c r="AL92" s="15">
        <f t="shared" si="58"/>
        <v>0.56727832867064576</v>
      </c>
      <c r="AM92" s="15">
        <f t="shared" si="58"/>
        <v>0.56489211022798225</v>
      </c>
      <c r="AN92" s="15">
        <f t="shared" si="58"/>
        <v>0.55800926119510696</v>
      </c>
      <c r="AO92" s="15">
        <f t="shared" si="58"/>
        <v>0.55925698072667507</v>
      </c>
      <c r="AP92" s="15">
        <f t="shared" si="58"/>
        <v>0.55716636291046873</v>
      </c>
      <c r="AQ92" s="15">
        <f t="shared" si="58"/>
        <v>0.55140735992197387</v>
      </c>
      <c r="AR92" s="14"/>
      <c r="AS92" s="13">
        <f t="shared" ref="AS92:BD92" si="59">AS91/AS18</f>
        <v>0.55272462612742734</v>
      </c>
      <c r="AT92" s="13">
        <f t="shared" si="59"/>
        <v>0.57097882360085739</v>
      </c>
      <c r="AU92" s="13">
        <f t="shared" si="59"/>
        <v>0.60194345255517179</v>
      </c>
      <c r="AV92" s="13">
        <f t="shared" si="59"/>
        <v>0.61347323059049153</v>
      </c>
      <c r="AW92" s="13">
        <f t="shared" si="59"/>
        <v>0.61262503164906013</v>
      </c>
      <c r="AX92" s="13">
        <f t="shared" si="59"/>
        <v>0.60816854359853345</v>
      </c>
      <c r="AY92" s="13">
        <f t="shared" si="59"/>
        <v>0.61481770805712277</v>
      </c>
      <c r="AZ92" s="13">
        <f t="shared" si="59"/>
        <v>0.59909605608548677</v>
      </c>
      <c r="BA92" s="13">
        <f t="shared" si="59"/>
        <v>0.57861147392422574</v>
      </c>
      <c r="BB92" s="13">
        <f t="shared" si="59"/>
        <v>0.57092076394193481</v>
      </c>
      <c r="BC92" s="13">
        <f t="shared" si="59"/>
        <v>0.56332846189785002</v>
      </c>
      <c r="BD92" s="13">
        <f t="shared" si="59"/>
        <v>0.55592258542287742</v>
      </c>
      <c r="BE92" s="12"/>
      <c r="BF92" s="11">
        <f>BF91/BF18</f>
        <v>0.58870186405157598</v>
      </c>
      <c r="BG92" s="11">
        <f>BG91/BG18</f>
        <v>0.60829960667220706</v>
      </c>
      <c r="BH92" s="11">
        <f>BH91/BH18</f>
        <v>0.56654157241031555</v>
      </c>
    </row>
    <row r="93" spans="1:60" ht="5.25" customHeight="1" thickBot="1">
      <c r="A93" s="1" t="s">
        <v>0</v>
      </c>
      <c r="B93" s="7"/>
      <c r="C93" s="7"/>
      <c r="D93" s="7"/>
      <c r="E93" s="7"/>
      <c r="F93" s="10"/>
      <c r="G93" s="7"/>
      <c r="H93" s="9"/>
      <c r="I93" s="7"/>
      <c r="J93" s="7"/>
      <c r="K93" s="8"/>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S93" s="6"/>
      <c r="AT93" s="6"/>
      <c r="AU93" s="6"/>
      <c r="AV93" s="6"/>
      <c r="AW93" s="6"/>
      <c r="AX93" s="6"/>
      <c r="AY93" s="6"/>
      <c r="AZ93" s="6"/>
      <c r="BA93" s="6"/>
      <c r="BB93" s="6"/>
      <c r="BC93" s="6"/>
      <c r="BD93" s="6"/>
      <c r="BF93" s="6"/>
      <c r="BG93" s="6"/>
      <c r="BH93" s="6"/>
    </row>
    <row r="94" spans="1:60" ht="13.5" thickTop="1">
      <c r="H94" s="5"/>
    </row>
    <row r="147" spans="8:8">
      <c r="H147" s="5"/>
    </row>
    <row r="148" spans="8:8">
      <c r="H148" s="5"/>
    </row>
    <row r="149" spans="8:8">
      <c r="H149" s="5"/>
    </row>
    <row r="150" spans="8:8">
      <c r="H150" s="5"/>
    </row>
    <row r="151" spans="8:8">
      <c r="H151" s="5"/>
    </row>
    <row r="152" spans="8:8">
      <c r="H152" s="5"/>
    </row>
    <row r="153" spans="8:8">
      <c r="H153" s="5"/>
    </row>
    <row r="154" spans="8:8">
      <c r="H154" s="5"/>
    </row>
    <row r="155" spans="8:8">
      <c r="H155" s="5"/>
    </row>
    <row r="156" spans="8:8">
      <c r="H156" s="5"/>
    </row>
    <row r="157" spans="8:8">
      <c r="H157" s="5"/>
    </row>
    <row r="158" spans="8:8">
      <c r="H158" s="5"/>
    </row>
    <row r="159" spans="8:8">
      <c r="H159" s="5"/>
    </row>
    <row r="160" spans="8:8">
      <c r="H160" s="5"/>
    </row>
    <row r="161" spans="8:8">
      <c r="H161" s="5"/>
    </row>
    <row r="162" spans="8:8">
      <c r="H162" s="5"/>
    </row>
    <row r="163" spans="8:8">
      <c r="H163" s="5"/>
    </row>
    <row r="164" spans="8:8">
      <c r="H164" s="5"/>
    </row>
    <row r="165" spans="8:8">
      <c r="H165" s="5"/>
    </row>
    <row r="166" spans="8:8">
      <c r="H166" s="5"/>
    </row>
    <row r="167" spans="8:8">
      <c r="H167" s="5"/>
    </row>
    <row r="168" spans="8:8">
      <c r="H168" s="5"/>
    </row>
    <row r="169" spans="8:8">
      <c r="H169" s="5"/>
    </row>
    <row r="170" spans="8:8">
      <c r="H170" s="5"/>
    </row>
    <row r="171" spans="8:8">
      <c r="H171" s="5"/>
    </row>
    <row r="172" spans="8:8">
      <c r="H172" s="5"/>
    </row>
    <row r="173" spans="8:8">
      <c r="H173" s="5"/>
    </row>
    <row r="174" spans="8:8">
      <c r="H174" s="5"/>
    </row>
    <row r="175" spans="8:8">
      <c r="H175" s="5"/>
    </row>
    <row r="176" spans="8:8">
      <c r="H176" s="5"/>
    </row>
    <row r="177" spans="8:8">
      <c r="H177" s="5"/>
    </row>
    <row r="178" spans="8:8">
      <c r="H178" s="5"/>
    </row>
    <row r="179" spans="8:8">
      <c r="H179" s="5"/>
    </row>
    <row r="180" spans="8:8">
      <c r="H180" s="5"/>
    </row>
    <row r="181" spans="8:8">
      <c r="H181" s="5"/>
    </row>
    <row r="182" spans="8:8">
      <c r="H182" s="5"/>
    </row>
  </sheetData>
  <mergeCells count="3">
    <mergeCell ref="B2:D2"/>
    <mergeCell ref="AS2:BD2"/>
    <mergeCell ref="BF2:BH2"/>
  </mergeCells>
  <dataValidations count="2">
    <dataValidation type="date" operator="greaterThan" allowBlank="1" showInputMessage="1" showErrorMessage="1" sqref="H4">
      <formula1>40179</formula1>
    </dataValidation>
    <dataValidation type="list" allowBlank="1" showInputMessage="1" showErrorMessage="1" sqref="D4">
      <formula1>$BK$2:$BK$4</formula1>
    </dataValidation>
  </dataValidations>
  <pageMargins left="0.2" right="0.2" top="0.45" bottom="0.55000000000000004" header="0.17" footer="0.24"/>
  <pageSetup scale="60" fitToWidth="2" fitToHeight="0" orientation="landscape" horizontalDpi="4294967292" verticalDpi="4294967292" r:id="rId1"/>
  <headerFooter>
    <oddFooter>&amp;CCONFIDENTIAL</oddFooter>
  </headerFooter>
  <colBreaks count="2" manualBreakCount="2">
    <brk id="19" max="1048575" man="1"/>
    <brk id="44" max="3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1:AB1"/>
  <sheetViews>
    <sheetView showGridLines="0" zoomScale="90" zoomScaleNormal="90" zoomScaleSheetLayoutView="90" workbookViewId="0"/>
  </sheetViews>
  <sheetFormatPr defaultColWidth="9.140625" defaultRowHeight="12.75"/>
  <cols>
    <col min="1" max="1" width="1.7109375" style="1" customWidth="1"/>
    <col min="2" max="16384" width="9.140625" style="1"/>
  </cols>
  <sheetData>
    <row r="1" spans="2:28" ht="18.75">
      <c r="B1" s="126" t="s">
        <v>144</v>
      </c>
      <c r="C1" s="126"/>
      <c r="D1" s="122"/>
      <c r="E1" s="122"/>
      <c r="F1" s="126"/>
      <c r="G1" s="122"/>
      <c r="H1" s="122"/>
      <c r="I1" s="126"/>
      <c r="J1" s="122"/>
      <c r="K1" s="122"/>
      <c r="L1" s="126"/>
      <c r="M1" s="122"/>
      <c r="N1" s="122"/>
      <c r="O1" s="122"/>
      <c r="P1" s="122"/>
      <c r="Q1" s="122"/>
      <c r="R1" s="122"/>
      <c r="S1" s="122"/>
      <c r="T1" s="122"/>
      <c r="U1" s="122"/>
      <c r="V1" s="122"/>
      <c r="W1" s="122"/>
      <c r="X1" s="122"/>
      <c r="Y1" s="122"/>
      <c r="Z1" s="122"/>
      <c r="AA1" s="122"/>
      <c r="AB1" s="122"/>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Q29"/>
  <sheetViews>
    <sheetView showGridLines="0" zoomScale="90" zoomScaleNormal="90" workbookViewId="0"/>
  </sheetViews>
  <sheetFormatPr defaultColWidth="10.28515625" defaultRowHeight="15"/>
  <cols>
    <col min="1" max="1" width="1.7109375" style="211" customWidth="1"/>
    <col min="2" max="2" width="23.42578125" style="211" customWidth="1"/>
    <col min="3" max="3" width="12.5703125" style="211" customWidth="1"/>
    <col min="4" max="4" width="13.28515625" style="211" bestFit="1" customWidth="1"/>
    <col min="5" max="5" width="13.28515625" style="211" customWidth="1"/>
    <col min="6" max="6" width="26.28515625" style="211" customWidth="1"/>
    <col min="7" max="7" width="12.5703125" style="211" customWidth="1"/>
    <col min="8" max="8" width="13.28515625" style="211" bestFit="1" customWidth="1"/>
    <col min="9" max="9" width="13.42578125" style="211" customWidth="1"/>
    <col min="10" max="10" width="13.28515625" style="211" customWidth="1"/>
    <col min="11" max="15" width="12.42578125" style="211" customWidth="1"/>
    <col min="16" max="16384" width="10.28515625" style="211"/>
  </cols>
  <sheetData>
    <row r="1" spans="2:17" ht="18.75">
      <c r="B1" s="126" t="s">
        <v>145</v>
      </c>
      <c r="C1" s="122"/>
      <c r="D1" s="126"/>
      <c r="E1" s="122"/>
      <c r="F1" s="122"/>
      <c r="G1" s="126"/>
      <c r="H1" s="122"/>
      <c r="I1" s="122"/>
      <c r="J1" s="126"/>
      <c r="K1" s="122"/>
      <c r="L1" s="122"/>
      <c r="M1" s="126"/>
      <c r="N1" s="122"/>
      <c r="O1" s="122"/>
    </row>
    <row r="2" spans="2:17" ht="15.75" thickBot="1"/>
    <row r="3" spans="2:17" ht="30">
      <c r="B3" s="212" t="s">
        <v>146</v>
      </c>
      <c r="C3" s="213" t="s">
        <v>255</v>
      </c>
      <c r="D3" s="213" t="s">
        <v>256</v>
      </c>
      <c r="E3" s="214" t="s">
        <v>147</v>
      </c>
      <c r="F3" s="213" t="s">
        <v>148</v>
      </c>
      <c r="G3" s="213" t="s">
        <v>149</v>
      </c>
      <c r="H3" s="213" t="s">
        <v>150</v>
      </c>
      <c r="I3" s="213" t="s">
        <v>151</v>
      </c>
      <c r="J3" s="215" t="s">
        <v>254</v>
      </c>
    </row>
    <row r="4" spans="2:17" s="220" customFormat="1">
      <c r="B4" s="216" t="s">
        <v>46</v>
      </c>
      <c r="C4" s="217"/>
      <c r="D4" s="217"/>
      <c r="E4" s="218"/>
      <c r="F4" s="217"/>
      <c r="G4" s="217"/>
      <c r="H4" s="217"/>
      <c r="I4" s="217"/>
      <c r="J4" s="219"/>
    </row>
    <row r="5" spans="2:17" s="220" customFormat="1" ht="28.5" customHeight="1">
      <c r="B5" s="221" t="s">
        <v>46</v>
      </c>
      <c r="C5" s="222"/>
      <c r="D5" s="223"/>
      <c r="E5" s="223">
        <f>+C5-D5</f>
        <v>0</v>
      </c>
      <c r="F5" s="223"/>
      <c r="G5" s="223"/>
      <c r="H5" s="223"/>
      <c r="I5" s="223">
        <f>+G5-H5</f>
        <v>0</v>
      </c>
      <c r="J5" s="224"/>
    </row>
    <row r="6" spans="2:17" s="220" customFormat="1" ht="28.5" customHeight="1">
      <c r="B6" s="225" t="s">
        <v>45</v>
      </c>
      <c r="C6" s="226"/>
      <c r="D6" s="223"/>
      <c r="E6" s="226">
        <f>+C6-D6</f>
        <v>0</v>
      </c>
      <c r="F6" s="226"/>
      <c r="G6" s="226"/>
      <c r="H6" s="223"/>
      <c r="I6" s="226">
        <f>+G6-H6</f>
        <v>0</v>
      </c>
      <c r="J6" s="224"/>
    </row>
    <row r="7" spans="2:17" s="220" customFormat="1" ht="28.5" customHeight="1">
      <c r="B7" s="227" t="s">
        <v>44</v>
      </c>
      <c r="C7" s="228">
        <f>+C5-C6</f>
        <v>0</v>
      </c>
      <c r="D7" s="228">
        <f>+D5-D6</f>
        <v>0</v>
      </c>
      <c r="E7" s="228">
        <f>+C7-D7</f>
        <v>0</v>
      </c>
      <c r="F7" s="228"/>
      <c r="G7" s="228">
        <f>+G5-G6</f>
        <v>0</v>
      </c>
      <c r="H7" s="228">
        <f>+H5-H6</f>
        <v>0</v>
      </c>
      <c r="I7" s="228">
        <f>+G7-H7</f>
        <v>0</v>
      </c>
      <c r="J7" s="229"/>
    </row>
    <row r="8" spans="2:17">
      <c r="B8" s="216" t="s">
        <v>152</v>
      </c>
      <c r="C8" s="230"/>
      <c r="D8" s="231"/>
      <c r="E8" s="231"/>
      <c r="F8" s="231"/>
      <c r="G8" s="231"/>
      <c r="H8" s="231"/>
      <c r="I8" s="231"/>
      <c r="J8" s="232"/>
    </row>
    <row r="9" spans="2:17" ht="28.5" customHeight="1">
      <c r="B9" s="221" t="s">
        <v>217</v>
      </c>
      <c r="C9" s="223"/>
      <c r="D9" s="223"/>
      <c r="E9" s="223">
        <f t="shared" ref="E9:E13" si="0">+C9-D9</f>
        <v>0</v>
      </c>
      <c r="F9" s="233" t="s">
        <v>153</v>
      </c>
      <c r="G9" s="223"/>
      <c r="H9" s="223"/>
      <c r="I9" s="223">
        <f>+G9-H9</f>
        <v>0</v>
      </c>
      <c r="J9" s="224"/>
    </row>
    <row r="10" spans="2:17" ht="28.5" customHeight="1">
      <c r="B10" s="221" t="s">
        <v>218</v>
      </c>
      <c r="C10" s="223"/>
      <c r="D10" s="223"/>
      <c r="E10" s="223">
        <f t="shared" si="0"/>
        <v>0</v>
      </c>
      <c r="F10" s="223"/>
      <c r="G10" s="223"/>
      <c r="H10" s="223"/>
      <c r="I10" s="223">
        <f t="shared" ref="I10:I15" si="1">+G10-H10</f>
        <v>0</v>
      </c>
      <c r="J10" s="224"/>
    </row>
    <row r="11" spans="2:17" ht="28.5" customHeight="1">
      <c r="B11" s="221" t="s">
        <v>219</v>
      </c>
      <c r="C11" s="223"/>
      <c r="D11" s="223"/>
      <c r="E11" s="223">
        <f t="shared" si="0"/>
        <v>0</v>
      </c>
      <c r="F11" s="223"/>
      <c r="G11" s="223"/>
      <c r="H11" s="223"/>
      <c r="I11" s="223">
        <f t="shared" si="1"/>
        <v>0</v>
      </c>
      <c r="J11" s="224"/>
    </row>
    <row r="12" spans="2:17" ht="28.5" customHeight="1">
      <c r="B12" s="221" t="s">
        <v>220</v>
      </c>
      <c r="C12" s="223"/>
      <c r="D12" s="223"/>
      <c r="E12" s="223">
        <f t="shared" si="0"/>
        <v>0</v>
      </c>
      <c r="F12" s="223"/>
      <c r="G12" s="223"/>
      <c r="H12" s="223"/>
      <c r="I12" s="223">
        <f t="shared" si="1"/>
        <v>0</v>
      </c>
      <c r="J12" s="224"/>
    </row>
    <row r="13" spans="2:17" ht="28.5" customHeight="1">
      <c r="B13" s="227" t="s">
        <v>154</v>
      </c>
      <c r="C13" s="228">
        <f>SUM(C9:C12)</f>
        <v>0</v>
      </c>
      <c r="D13" s="228">
        <f>SUM(D9:D12)</f>
        <v>0</v>
      </c>
      <c r="E13" s="228">
        <f t="shared" si="0"/>
        <v>0</v>
      </c>
      <c r="F13" s="234"/>
      <c r="G13" s="228">
        <f>SUM(G9:G12)</f>
        <v>0</v>
      </c>
      <c r="H13" s="228">
        <f>SUM(H9:H12)</f>
        <v>0</v>
      </c>
      <c r="I13" s="228">
        <f t="shared" si="1"/>
        <v>0</v>
      </c>
      <c r="J13" s="229">
        <f>SUM(J9:J12)</f>
        <v>0</v>
      </c>
    </row>
    <row r="14" spans="2:17" ht="9" customHeight="1">
      <c r="B14" s="235"/>
      <c r="C14" s="236"/>
      <c r="D14" s="236"/>
      <c r="E14" s="236"/>
      <c r="F14" s="237"/>
      <c r="G14" s="237"/>
      <c r="H14" s="236"/>
      <c r="I14" s="236"/>
      <c r="J14" s="238"/>
    </row>
    <row r="15" spans="2:17" s="220" customFormat="1" ht="28.5" customHeight="1">
      <c r="B15" s="227" t="s">
        <v>41</v>
      </c>
      <c r="C15" s="228">
        <f>+C7-C13</f>
        <v>0</v>
      </c>
      <c r="D15" s="228">
        <f>+D7-D13</f>
        <v>0</v>
      </c>
      <c r="E15" s="228">
        <f>+C15-D15</f>
        <v>0</v>
      </c>
      <c r="F15" s="228"/>
      <c r="G15" s="228">
        <f>+G7-G13</f>
        <v>0</v>
      </c>
      <c r="H15" s="228">
        <f>+H7-H13</f>
        <v>0</v>
      </c>
      <c r="I15" s="228">
        <f t="shared" si="1"/>
        <v>0</v>
      </c>
      <c r="J15" s="229">
        <f>+J7-J13</f>
        <v>0</v>
      </c>
      <c r="K15" s="211"/>
      <c r="L15" s="211"/>
      <c r="M15" s="211"/>
      <c r="N15" s="211"/>
      <c r="O15" s="211"/>
      <c r="P15" s="211"/>
      <c r="Q15" s="211"/>
    </row>
    <row r="16" spans="2:17" s="220" customFormat="1" ht="9" customHeight="1" thickBot="1">
      <c r="B16" s="216"/>
      <c r="C16" s="230"/>
      <c r="D16" s="231"/>
      <c r="E16" s="231"/>
      <c r="F16" s="231"/>
      <c r="G16" s="231"/>
      <c r="H16" s="231"/>
      <c r="I16" s="231"/>
      <c r="J16" s="232"/>
      <c r="K16" s="211"/>
      <c r="L16" s="211"/>
      <c r="M16" s="211"/>
      <c r="N16" s="211"/>
      <c r="O16" s="211"/>
      <c r="P16" s="211"/>
      <c r="Q16" s="211"/>
    </row>
    <row r="17" spans="2:10" ht="28.5" customHeight="1" thickBot="1">
      <c r="B17" s="239" t="s">
        <v>33</v>
      </c>
      <c r="C17" s="240"/>
      <c r="D17" s="240"/>
      <c r="E17" s="240">
        <f>+C17-D17</f>
        <v>0</v>
      </c>
      <c r="F17" s="240"/>
      <c r="G17" s="240"/>
      <c r="H17" s="240"/>
      <c r="I17" s="240"/>
      <c r="J17" s="241"/>
    </row>
    <row r="19" spans="2:10" ht="15.75">
      <c r="B19" s="242" t="s">
        <v>155</v>
      </c>
      <c r="C19" s="243"/>
      <c r="D19" s="243"/>
      <c r="E19" s="243"/>
      <c r="F19" s="243"/>
    </row>
    <row r="20" spans="2:10" ht="15.75">
      <c r="B20" s="244" t="s">
        <v>156</v>
      </c>
      <c r="C20" s="243"/>
      <c r="D20" s="243"/>
      <c r="E20" s="243"/>
      <c r="F20" s="243"/>
    </row>
    <row r="21" spans="2:10" ht="15.75">
      <c r="B21" s="244" t="s">
        <v>157</v>
      </c>
      <c r="C21" s="243"/>
      <c r="D21" s="243"/>
      <c r="E21" s="243"/>
      <c r="F21" s="243"/>
    </row>
    <row r="22" spans="2:10" ht="28.5" customHeight="1"/>
    <row r="23" spans="2:10" ht="28.5" customHeight="1"/>
    <row r="24" spans="2:10" ht="28.5" customHeight="1"/>
    <row r="25" spans="2:10" ht="28.5" customHeight="1"/>
    <row r="26" spans="2:10" ht="28.5" customHeight="1"/>
    <row r="27" spans="2:10" ht="28.5" customHeight="1"/>
    <row r="28" spans="2:10" ht="28.5" customHeight="1"/>
    <row r="29" spans="2:10" ht="28.5" customHeight="1"/>
  </sheetData>
  <conditionalFormatting sqref="E9:E14 I9:I14">
    <cfRule type="expression" dxfId="39" priority="39">
      <formula>E9&gt;0</formula>
    </cfRule>
    <cfRule type="expression" dxfId="38" priority="40">
      <formula>E9&lt;0</formula>
    </cfRule>
  </conditionalFormatting>
  <conditionalFormatting sqref="I22">
    <cfRule type="expression" dxfId="37" priority="13">
      <formula>I22&gt;0</formula>
    </cfRule>
    <cfRule type="expression" dxfId="36" priority="14">
      <formula>I22&lt;0</formula>
    </cfRule>
  </conditionalFormatting>
  <conditionalFormatting sqref="E5">
    <cfRule type="expression" dxfId="35" priority="37">
      <formula>E5&lt;0</formula>
    </cfRule>
    <cfRule type="expression" dxfId="34" priority="38">
      <formula>E5&gt;0</formula>
    </cfRule>
  </conditionalFormatting>
  <conditionalFormatting sqref="E7">
    <cfRule type="expression" dxfId="33" priority="35">
      <formula>E7&lt;0</formula>
    </cfRule>
    <cfRule type="expression" dxfId="32" priority="36">
      <formula>E7&gt;0</formula>
    </cfRule>
  </conditionalFormatting>
  <conditionalFormatting sqref="I7">
    <cfRule type="expression" dxfId="31" priority="33">
      <formula>I7&lt;0</formula>
    </cfRule>
    <cfRule type="expression" dxfId="30" priority="34">
      <formula>I7&gt;0</formula>
    </cfRule>
  </conditionalFormatting>
  <conditionalFormatting sqref="I5">
    <cfRule type="expression" dxfId="29" priority="31">
      <formula>I5&lt;0</formula>
    </cfRule>
    <cfRule type="expression" dxfId="28" priority="32">
      <formula>I5&gt;0</formula>
    </cfRule>
  </conditionalFormatting>
  <conditionalFormatting sqref="E6">
    <cfRule type="expression" dxfId="27" priority="29">
      <formula>E6&gt;0</formula>
    </cfRule>
    <cfRule type="expression" dxfId="26" priority="30">
      <formula>E6&lt;0</formula>
    </cfRule>
  </conditionalFormatting>
  <conditionalFormatting sqref="I6">
    <cfRule type="expression" dxfId="25" priority="27">
      <formula>I6&gt;0</formula>
    </cfRule>
    <cfRule type="expression" dxfId="24" priority="28">
      <formula>I6&lt;0</formula>
    </cfRule>
  </conditionalFormatting>
  <conditionalFormatting sqref="E15">
    <cfRule type="expression" dxfId="23" priority="25">
      <formula>E15&lt;0</formula>
    </cfRule>
    <cfRule type="expression" dxfId="22" priority="26">
      <formula>E15&gt;0</formula>
    </cfRule>
  </conditionalFormatting>
  <conditionalFormatting sqref="I32">
    <cfRule type="expression" dxfId="21" priority="9">
      <formula>I32&lt;0</formula>
    </cfRule>
    <cfRule type="expression" dxfId="20" priority="10">
      <formula>I32&gt;0</formula>
    </cfRule>
  </conditionalFormatting>
  <conditionalFormatting sqref="I15">
    <cfRule type="expression" dxfId="19" priority="23">
      <formula>I15&lt;0</formula>
    </cfRule>
    <cfRule type="expression" dxfId="18" priority="24">
      <formula>I15&gt;0</formula>
    </cfRule>
  </conditionalFormatting>
  <conditionalFormatting sqref="E25:E31 I25:I31">
    <cfRule type="expression" dxfId="17" priority="21">
      <formula>E25&gt;0</formula>
    </cfRule>
    <cfRule type="expression" dxfId="16" priority="22">
      <formula>E25&lt;0</formula>
    </cfRule>
  </conditionalFormatting>
  <conditionalFormatting sqref="E21">
    <cfRule type="expression" dxfId="15" priority="19">
      <formula>E21&lt;0</formula>
    </cfRule>
    <cfRule type="expression" dxfId="14" priority="20">
      <formula>E21&gt;0</formula>
    </cfRule>
  </conditionalFormatting>
  <conditionalFormatting sqref="I23">
    <cfRule type="expression" dxfId="13" priority="17">
      <formula>I23&lt;0</formula>
    </cfRule>
    <cfRule type="expression" dxfId="12" priority="18">
      <formula>I23&gt;0</formula>
    </cfRule>
  </conditionalFormatting>
  <conditionalFormatting sqref="I21">
    <cfRule type="expression" dxfId="11" priority="15">
      <formula>I21&lt;0</formula>
    </cfRule>
    <cfRule type="expression" dxfId="10" priority="16">
      <formula>I21&gt;0</formula>
    </cfRule>
  </conditionalFormatting>
  <conditionalFormatting sqref="E22:E23">
    <cfRule type="expression" dxfId="9" priority="7">
      <formula>E22&gt;0</formula>
    </cfRule>
    <cfRule type="expression" dxfId="8" priority="8">
      <formula>E22&lt;0</formula>
    </cfRule>
  </conditionalFormatting>
  <conditionalFormatting sqref="E32">
    <cfRule type="expression" dxfId="7" priority="11">
      <formula>E32&lt;0</formula>
    </cfRule>
    <cfRule type="expression" dxfId="6" priority="12">
      <formula>E32&gt;0</formula>
    </cfRule>
  </conditionalFormatting>
  <conditionalFormatting sqref="I17">
    <cfRule type="expression" dxfId="5" priority="1">
      <formula>I17&lt;0</formula>
    </cfRule>
    <cfRule type="expression" dxfId="4" priority="2">
      <formula>I17&gt;0</formula>
    </cfRule>
  </conditionalFormatting>
  <conditionalFormatting sqref="E24">
    <cfRule type="expression" dxfId="3" priority="5">
      <formula>E24&gt;0</formula>
    </cfRule>
    <cfRule type="expression" dxfId="2" priority="6">
      <formula>E24&lt;0</formula>
    </cfRule>
  </conditionalFormatting>
  <conditionalFormatting sqref="E17">
    <cfRule type="expression" dxfId="1" priority="3">
      <formula>E17&lt;0</formula>
    </cfRule>
    <cfRule type="expression" dxfId="0" priority="4">
      <formula>E17&gt;0</formula>
    </cfRule>
  </conditionalFormatting>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Q117"/>
  <sheetViews>
    <sheetView showGridLines="0" zoomScale="90" zoomScaleNormal="90" workbookViewId="0"/>
  </sheetViews>
  <sheetFormatPr defaultColWidth="10.28515625" defaultRowHeight="12.75"/>
  <cols>
    <col min="1" max="1" width="1.7109375" style="245" customWidth="1"/>
    <col min="2" max="2" width="20.85546875" style="245" customWidth="1"/>
    <col min="3" max="15" width="13.42578125" style="245" customWidth="1"/>
    <col min="16" max="16" width="10.28515625" style="245"/>
    <col min="17" max="17" width="10.5703125" style="245" bestFit="1" customWidth="1"/>
    <col min="18" max="16384" width="10.28515625" style="245"/>
  </cols>
  <sheetData>
    <row r="1" spans="2:15" ht="18.75">
      <c r="B1" s="126" t="s">
        <v>158</v>
      </c>
      <c r="C1" s="122"/>
      <c r="D1" s="122"/>
      <c r="E1" s="122"/>
      <c r="F1" s="122"/>
      <c r="G1" s="122"/>
      <c r="H1" s="124"/>
      <c r="I1" s="122"/>
      <c r="J1" s="122"/>
      <c r="K1" s="123"/>
      <c r="L1" s="123"/>
      <c r="M1" s="123"/>
      <c r="N1" s="123"/>
      <c r="O1" s="123"/>
    </row>
    <row r="2" spans="2:15" ht="13.5" thickBot="1">
      <c r="B2" s="246"/>
      <c r="C2" s="247"/>
      <c r="D2" s="248"/>
      <c r="E2" s="247"/>
      <c r="F2" s="247"/>
      <c r="G2" s="247"/>
      <c r="H2" s="247"/>
      <c r="I2" s="247"/>
      <c r="J2" s="247"/>
      <c r="K2" s="247"/>
      <c r="L2" s="247"/>
      <c r="M2" s="247"/>
      <c r="N2" s="247"/>
      <c r="O2" s="247"/>
    </row>
    <row r="3" spans="2:15" ht="13.5" thickBot="1">
      <c r="B3" s="249" t="s">
        <v>159</v>
      </c>
      <c r="C3" s="250">
        <v>2020</v>
      </c>
    </row>
    <row r="4" spans="2:15" ht="13.5" thickBot="1">
      <c r="B4" s="251" t="s">
        <v>160</v>
      </c>
      <c r="C4" s="252">
        <f>DATE($C$3,1,1)</f>
        <v>43831</v>
      </c>
      <c r="D4" s="253">
        <f>DATE($C$3,2,1)</f>
        <v>43862</v>
      </c>
      <c r="E4" s="254">
        <f>DATE($C$3,3,1)</f>
        <v>43891</v>
      </c>
      <c r="F4" s="252">
        <f>DATE($C$3,4,1)</f>
        <v>43922</v>
      </c>
      <c r="G4" s="253">
        <f>DATE($C$3,5,1)</f>
        <v>43952</v>
      </c>
      <c r="H4" s="254">
        <f>DATE($C$3,6,1)</f>
        <v>43983</v>
      </c>
      <c r="I4" s="252">
        <f>DATE($C$3,7,1)</f>
        <v>44013</v>
      </c>
      <c r="J4" s="253">
        <f>DATE($C$3,8,1)</f>
        <v>44044</v>
      </c>
      <c r="K4" s="254">
        <f>DATE($C$3,9,1)</f>
        <v>44075</v>
      </c>
      <c r="L4" s="253">
        <f>DATE($C$3,10,1)</f>
        <v>44105</v>
      </c>
      <c r="M4" s="253">
        <f>DATE($C$3,11,1)</f>
        <v>44136</v>
      </c>
      <c r="N4" s="254">
        <f>DATE($C$3,12,1)</f>
        <v>44166</v>
      </c>
    </row>
    <row r="5" spans="2:15">
      <c r="B5" s="255" t="str">
        <f>$C$3&amp;" Plan"</f>
        <v>2020 Plan</v>
      </c>
      <c r="C5" s="256"/>
      <c r="D5" s="257"/>
      <c r="E5" s="258"/>
      <c r="F5" s="257"/>
      <c r="G5" s="257"/>
      <c r="H5" s="257"/>
      <c r="I5" s="256"/>
      <c r="J5" s="257"/>
      <c r="K5" s="257"/>
      <c r="L5" s="256"/>
      <c r="M5" s="257"/>
      <c r="N5" s="258"/>
    </row>
    <row r="6" spans="2:15">
      <c r="B6" s="259">
        <f>DATE($C$3,1,1)</f>
        <v>43831</v>
      </c>
      <c r="C6" s="260"/>
      <c r="D6" s="261"/>
      <c r="E6" s="262"/>
      <c r="F6" s="261"/>
      <c r="G6" s="261"/>
      <c r="H6" s="261"/>
      <c r="I6" s="263"/>
      <c r="J6" s="261"/>
      <c r="K6" s="261"/>
      <c r="L6" s="263"/>
      <c r="M6" s="261"/>
      <c r="N6" s="262"/>
    </row>
    <row r="7" spans="2:15">
      <c r="B7" s="264">
        <f>DATE($C$3,2,1)</f>
        <v>43862</v>
      </c>
      <c r="C7" s="265">
        <f t="shared" ref="C7:M17" si="0">+C$18</f>
        <v>0</v>
      </c>
      <c r="D7" s="266"/>
      <c r="E7" s="267"/>
      <c r="F7" s="268"/>
      <c r="G7" s="269"/>
      <c r="H7" s="267"/>
      <c r="I7" s="268"/>
      <c r="J7" s="269"/>
      <c r="K7" s="269"/>
      <c r="L7" s="270"/>
      <c r="M7" s="269"/>
      <c r="N7" s="271"/>
    </row>
    <row r="8" spans="2:15">
      <c r="B8" s="272">
        <f>DATE($C$3,3,1)</f>
        <v>43891</v>
      </c>
      <c r="C8" s="265">
        <f t="shared" si="0"/>
        <v>0</v>
      </c>
      <c r="D8" s="273">
        <f t="shared" si="0"/>
        <v>0</v>
      </c>
      <c r="E8" s="274"/>
      <c r="F8" s="268"/>
      <c r="G8" s="269"/>
      <c r="H8" s="267"/>
      <c r="I8" s="268"/>
      <c r="J8" s="269"/>
      <c r="K8" s="269"/>
      <c r="L8" s="270"/>
      <c r="M8" s="269"/>
      <c r="N8" s="271"/>
    </row>
    <row r="9" spans="2:15">
      <c r="B9" s="264">
        <f>DATE($C$3,4,1)</f>
        <v>43922</v>
      </c>
      <c r="C9" s="265">
        <f t="shared" si="0"/>
        <v>0</v>
      </c>
      <c r="D9" s="273">
        <f t="shared" si="0"/>
        <v>0</v>
      </c>
      <c r="E9" s="275">
        <f t="shared" si="0"/>
        <v>0</v>
      </c>
      <c r="F9" s="266"/>
      <c r="G9" s="276"/>
      <c r="H9" s="276"/>
      <c r="I9" s="277"/>
      <c r="J9" s="276"/>
      <c r="K9" s="276"/>
      <c r="L9" s="277"/>
      <c r="M9" s="276"/>
      <c r="N9" s="278"/>
    </row>
    <row r="10" spans="2:15">
      <c r="B10" s="272">
        <f>DATE($C$3,5,1)</f>
        <v>43952</v>
      </c>
      <c r="C10" s="265">
        <f t="shared" si="0"/>
        <v>0</v>
      </c>
      <c r="D10" s="273">
        <f t="shared" si="0"/>
        <v>0</v>
      </c>
      <c r="E10" s="279">
        <f t="shared" si="0"/>
        <v>0</v>
      </c>
      <c r="F10" s="280">
        <f t="shared" si="0"/>
        <v>0</v>
      </c>
      <c r="G10" s="281"/>
      <c r="H10" s="276"/>
      <c r="I10" s="277"/>
      <c r="J10" s="276"/>
      <c r="K10" s="276"/>
      <c r="L10" s="277"/>
      <c r="M10" s="276"/>
      <c r="N10" s="278"/>
    </row>
    <row r="11" spans="2:15">
      <c r="B11" s="264">
        <f>DATE($C$3,6,1)</f>
        <v>43983</v>
      </c>
      <c r="C11" s="265">
        <f t="shared" si="0"/>
        <v>0</v>
      </c>
      <c r="D11" s="273">
        <f t="shared" si="0"/>
        <v>0</v>
      </c>
      <c r="E11" s="279">
        <f t="shared" si="0"/>
        <v>0</v>
      </c>
      <c r="F11" s="273">
        <f t="shared" si="0"/>
        <v>0</v>
      </c>
      <c r="G11" s="280">
        <f t="shared" si="0"/>
        <v>0</v>
      </c>
      <c r="H11" s="281"/>
      <c r="I11" s="277"/>
      <c r="J11" s="276"/>
      <c r="K11" s="276"/>
      <c r="L11" s="277"/>
      <c r="M11" s="276"/>
      <c r="N11" s="278"/>
    </row>
    <row r="12" spans="2:15">
      <c r="B12" s="272">
        <f>DATE($C$3,7,1)</f>
        <v>44013</v>
      </c>
      <c r="C12" s="265">
        <f t="shared" si="0"/>
        <v>0</v>
      </c>
      <c r="D12" s="273">
        <f t="shared" si="0"/>
        <v>0</v>
      </c>
      <c r="E12" s="279">
        <f t="shared" si="0"/>
        <v>0</v>
      </c>
      <c r="F12" s="273">
        <f t="shared" si="0"/>
        <v>0</v>
      </c>
      <c r="G12" s="273">
        <f t="shared" si="0"/>
        <v>0</v>
      </c>
      <c r="H12" s="282">
        <f t="shared" si="0"/>
        <v>0</v>
      </c>
      <c r="I12" s="283"/>
      <c r="J12" s="276"/>
      <c r="K12" s="276"/>
      <c r="L12" s="277"/>
      <c r="M12" s="276"/>
      <c r="N12" s="278"/>
    </row>
    <row r="13" spans="2:15">
      <c r="B13" s="264">
        <f>DATE($C$3,8,1)</f>
        <v>44044</v>
      </c>
      <c r="C13" s="265">
        <f t="shared" si="0"/>
        <v>0</v>
      </c>
      <c r="D13" s="273">
        <f t="shared" si="0"/>
        <v>0</v>
      </c>
      <c r="E13" s="279">
        <f t="shared" si="0"/>
        <v>0</v>
      </c>
      <c r="F13" s="273">
        <f t="shared" si="0"/>
        <v>0</v>
      </c>
      <c r="G13" s="273">
        <f t="shared" si="0"/>
        <v>0</v>
      </c>
      <c r="H13" s="273">
        <f t="shared" si="0"/>
        <v>0</v>
      </c>
      <c r="I13" s="284">
        <f t="shared" si="0"/>
        <v>0</v>
      </c>
      <c r="J13" s="281"/>
      <c r="K13" s="276"/>
      <c r="L13" s="277"/>
      <c r="M13" s="276"/>
      <c r="N13" s="278"/>
    </row>
    <row r="14" spans="2:15">
      <c r="B14" s="272">
        <f>DATE($C$3,9,1)</f>
        <v>44075</v>
      </c>
      <c r="C14" s="265">
        <f t="shared" si="0"/>
        <v>0</v>
      </c>
      <c r="D14" s="273">
        <f t="shared" si="0"/>
        <v>0</v>
      </c>
      <c r="E14" s="279">
        <f t="shared" si="0"/>
        <v>0</v>
      </c>
      <c r="F14" s="273">
        <f t="shared" si="0"/>
        <v>0</v>
      </c>
      <c r="G14" s="273">
        <f t="shared" si="0"/>
        <v>0</v>
      </c>
      <c r="H14" s="273">
        <f t="shared" si="0"/>
        <v>0</v>
      </c>
      <c r="I14" s="265">
        <f t="shared" si="0"/>
        <v>0</v>
      </c>
      <c r="J14" s="280">
        <f t="shared" si="0"/>
        <v>0</v>
      </c>
      <c r="K14" s="281"/>
      <c r="L14" s="277"/>
      <c r="M14" s="276"/>
      <c r="N14" s="278"/>
    </row>
    <row r="15" spans="2:15">
      <c r="B15" s="264">
        <f>DATE($C$3,10,1)</f>
        <v>44105</v>
      </c>
      <c r="C15" s="265">
        <f t="shared" si="0"/>
        <v>0</v>
      </c>
      <c r="D15" s="273">
        <f t="shared" si="0"/>
        <v>0</v>
      </c>
      <c r="E15" s="279">
        <f t="shared" si="0"/>
        <v>0</v>
      </c>
      <c r="F15" s="273">
        <f t="shared" si="0"/>
        <v>0</v>
      </c>
      <c r="G15" s="273">
        <f t="shared" si="0"/>
        <v>0</v>
      </c>
      <c r="H15" s="273">
        <f t="shared" si="0"/>
        <v>0</v>
      </c>
      <c r="I15" s="265">
        <f t="shared" si="0"/>
        <v>0</v>
      </c>
      <c r="J15" s="273">
        <f t="shared" si="0"/>
        <v>0</v>
      </c>
      <c r="K15" s="282">
        <f t="shared" si="0"/>
        <v>0</v>
      </c>
      <c r="L15" s="283"/>
      <c r="M15" s="276"/>
      <c r="N15" s="278"/>
    </row>
    <row r="16" spans="2:15">
      <c r="B16" s="272">
        <f>DATE($C$3,11,1)</f>
        <v>44136</v>
      </c>
      <c r="C16" s="265">
        <f t="shared" si="0"/>
        <v>0</v>
      </c>
      <c r="D16" s="273">
        <f t="shared" si="0"/>
        <v>0</v>
      </c>
      <c r="E16" s="279">
        <f t="shared" si="0"/>
        <v>0</v>
      </c>
      <c r="F16" s="273">
        <f t="shared" si="0"/>
        <v>0</v>
      </c>
      <c r="G16" s="273">
        <f t="shared" si="0"/>
        <v>0</v>
      </c>
      <c r="H16" s="273">
        <f t="shared" si="0"/>
        <v>0</v>
      </c>
      <c r="I16" s="265">
        <f t="shared" si="0"/>
        <v>0</v>
      </c>
      <c r="J16" s="273">
        <f t="shared" si="0"/>
        <v>0</v>
      </c>
      <c r="K16" s="273">
        <f t="shared" si="0"/>
        <v>0</v>
      </c>
      <c r="L16" s="284">
        <f t="shared" si="0"/>
        <v>0</v>
      </c>
      <c r="M16" s="281"/>
      <c r="N16" s="278"/>
    </row>
    <row r="17" spans="2:15">
      <c r="B17" s="264">
        <f>DATE($C$3,12,1)</f>
        <v>44166</v>
      </c>
      <c r="C17" s="285">
        <f t="shared" si="0"/>
        <v>0</v>
      </c>
      <c r="D17" s="286">
        <f t="shared" si="0"/>
        <v>0</v>
      </c>
      <c r="E17" s="287">
        <f t="shared" si="0"/>
        <v>0</v>
      </c>
      <c r="F17" s="286">
        <f t="shared" si="0"/>
        <v>0</v>
      </c>
      <c r="G17" s="286">
        <f t="shared" si="0"/>
        <v>0</v>
      </c>
      <c r="H17" s="286">
        <f t="shared" si="0"/>
        <v>0</v>
      </c>
      <c r="I17" s="285">
        <f t="shared" si="0"/>
        <v>0</v>
      </c>
      <c r="J17" s="286">
        <f t="shared" si="0"/>
        <v>0</v>
      </c>
      <c r="K17" s="286">
        <f t="shared" si="0"/>
        <v>0</v>
      </c>
      <c r="L17" s="285">
        <f t="shared" si="0"/>
        <v>0</v>
      </c>
      <c r="M17" s="288">
        <f t="shared" si="0"/>
        <v>0</v>
      </c>
      <c r="N17" s="289"/>
    </row>
    <row r="18" spans="2:15">
      <c r="B18" s="290" t="s">
        <v>161</v>
      </c>
      <c r="C18" s="291">
        <f>+C6</f>
        <v>0</v>
      </c>
      <c r="D18" s="292">
        <f>+D7</f>
        <v>0</v>
      </c>
      <c r="E18" s="293">
        <f>+E8</f>
        <v>0</v>
      </c>
      <c r="F18" s="292">
        <f>+F9</f>
        <v>0</v>
      </c>
      <c r="G18" s="292">
        <f>+G10</f>
        <v>0</v>
      </c>
      <c r="H18" s="292">
        <f>+H11</f>
        <v>0</v>
      </c>
      <c r="I18" s="291">
        <f>+I12</f>
        <v>0</v>
      </c>
      <c r="J18" s="292">
        <f>+J13</f>
        <v>0</v>
      </c>
      <c r="K18" s="292">
        <f>+K14</f>
        <v>0</v>
      </c>
      <c r="L18" s="291">
        <f>+L15</f>
        <v>0</v>
      </c>
      <c r="M18" s="292">
        <f>+M16</f>
        <v>0</v>
      </c>
      <c r="N18" s="293">
        <f>+N17</f>
        <v>0</v>
      </c>
    </row>
    <row r="19" spans="2:15" ht="13.5" thickBot="1">
      <c r="B19" s="294" t="s">
        <v>162</v>
      </c>
      <c r="C19" s="295">
        <f>+C18-C5</f>
        <v>0</v>
      </c>
      <c r="D19" s="296" t="str">
        <f t="shared" ref="D19:N19" si="1">+IF(D18&gt;0,D18-D5," ")</f>
        <v xml:space="preserve"> </v>
      </c>
      <c r="E19" s="297" t="str">
        <f t="shared" si="1"/>
        <v xml:space="preserve"> </v>
      </c>
      <c r="F19" s="296" t="str">
        <f t="shared" si="1"/>
        <v xml:space="preserve"> </v>
      </c>
      <c r="G19" s="296" t="str">
        <f t="shared" si="1"/>
        <v xml:space="preserve"> </v>
      </c>
      <c r="H19" s="296" t="str">
        <f t="shared" si="1"/>
        <v xml:space="preserve"> </v>
      </c>
      <c r="I19" s="295" t="str">
        <f t="shared" si="1"/>
        <v xml:space="preserve"> </v>
      </c>
      <c r="J19" s="296" t="str">
        <f t="shared" si="1"/>
        <v xml:space="preserve"> </v>
      </c>
      <c r="K19" s="296" t="str">
        <f t="shared" si="1"/>
        <v xml:space="preserve"> </v>
      </c>
      <c r="L19" s="295" t="str">
        <f t="shared" si="1"/>
        <v xml:space="preserve"> </v>
      </c>
      <c r="M19" s="296" t="str">
        <f t="shared" si="1"/>
        <v xml:space="preserve"> </v>
      </c>
      <c r="N19" s="297" t="str">
        <f t="shared" si="1"/>
        <v xml:space="preserve"> </v>
      </c>
    </row>
    <row r="20" spans="2:15" s="247" customFormat="1" ht="13.5" thickBot="1">
      <c r="B20" s="298"/>
      <c r="C20" s="299"/>
      <c r="D20" s="299"/>
      <c r="E20" s="299"/>
      <c r="F20" s="299"/>
      <c r="G20" s="299"/>
      <c r="H20" s="299"/>
      <c r="I20" s="299"/>
      <c r="J20" s="299"/>
      <c r="K20" s="299"/>
      <c r="L20" s="299"/>
      <c r="M20" s="299"/>
      <c r="N20" s="299"/>
    </row>
    <row r="21" spans="2:15" ht="13.5" thickBot="1">
      <c r="B21" s="300" t="s">
        <v>163</v>
      </c>
      <c r="C21" s="253">
        <f>DATE($C$3,1,1)</f>
        <v>43831</v>
      </c>
      <c r="D21" s="253">
        <f>DATE($C$3,2,1)</f>
        <v>43862</v>
      </c>
      <c r="E21" s="254">
        <f>DATE($C$3,3,1)</f>
        <v>43891</v>
      </c>
      <c r="F21" s="252">
        <f>DATE($C$3,4,1)</f>
        <v>43922</v>
      </c>
      <c r="G21" s="253">
        <f>DATE($C$3,5,1)</f>
        <v>43952</v>
      </c>
      <c r="H21" s="254">
        <f>DATE($C$3,6,1)</f>
        <v>43983</v>
      </c>
      <c r="I21" s="252">
        <f>DATE($C$3,7,1)</f>
        <v>44013</v>
      </c>
      <c r="J21" s="253">
        <f>DATE($C$3,8,1)</f>
        <v>44044</v>
      </c>
      <c r="K21" s="254">
        <f>DATE($C$3,9,1)</f>
        <v>44075</v>
      </c>
      <c r="L21" s="253">
        <f>DATE($C$3,10,1)</f>
        <v>44105</v>
      </c>
      <c r="M21" s="253">
        <f>DATE($C$3,11,1)</f>
        <v>44136</v>
      </c>
      <c r="N21" s="254">
        <f>DATE($C$3,12,1)</f>
        <v>44166</v>
      </c>
      <c r="O21" s="301">
        <f>DATE($C$3,12,1)</f>
        <v>44166</v>
      </c>
    </row>
    <row r="22" spans="2:15" s="306" customFormat="1">
      <c r="B22" s="302" t="str">
        <f>$C$3&amp;" Plan"</f>
        <v>2020 Plan</v>
      </c>
      <c r="C22" s="257"/>
      <c r="D22" s="257"/>
      <c r="E22" s="303"/>
      <c r="F22" s="304"/>
      <c r="G22" s="257"/>
      <c r="H22" s="303"/>
      <c r="I22" s="304"/>
      <c r="J22" s="257"/>
      <c r="K22" s="303"/>
      <c r="L22" s="304"/>
      <c r="M22" s="257"/>
      <c r="N22" s="257"/>
      <c r="O22" s="305" t="str">
        <f>IF(N22&gt;0,SUM(C22:N22)," ")</f>
        <v xml:space="preserve"> </v>
      </c>
    </row>
    <row r="23" spans="2:15">
      <c r="B23" s="307">
        <f>DATE($C$3,1,1)</f>
        <v>43831</v>
      </c>
      <c r="C23" s="308"/>
      <c r="D23" s="309"/>
      <c r="E23" s="310"/>
      <c r="F23" s="311"/>
      <c r="G23" s="309"/>
      <c r="H23" s="310"/>
      <c r="I23" s="311"/>
      <c r="J23" s="309"/>
      <c r="K23" s="310"/>
      <c r="L23" s="311"/>
      <c r="M23" s="309"/>
      <c r="N23" s="309"/>
      <c r="O23" s="312" t="str">
        <f>IF(N23&gt;0,SUM(C23:N23)," ")</f>
        <v xml:space="preserve"> </v>
      </c>
    </row>
    <row r="24" spans="2:15">
      <c r="B24" s="313">
        <f>DATE($C$3,2,1)</f>
        <v>43862</v>
      </c>
      <c r="C24" s="273">
        <f t="shared" ref="C24:H34" si="2">+C$35</f>
        <v>0</v>
      </c>
      <c r="D24" s="266"/>
      <c r="E24" s="267"/>
      <c r="F24" s="268"/>
      <c r="G24" s="269"/>
      <c r="H24" s="267"/>
      <c r="I24" s="268"/>
      <c r="J24" s="269"/>
      <c r="K24" s="267"/>
      <c r="L24" s="268"/>
      <c r="M24" s="269"/>
      <c r="N24" s="269"/>
      <c r="O24" s="312" t="str">
        <f>IF(N24&gt;0,SUM(C24:N24)," ")</f>
        <v xml:space="preserve"> </v>
      </c>
    </row>
    <row r="25" spans="2:15">
      <c r="B25" s="314">
        <f>DATE($C$3,3,1)</f>
        <v>43891</v>
      </c>
      <c r="C25" s="273">
        <f t="shared" si="2"/>
        <v>0</v>
      </c>
      <c r="D25" s="280">
        <f t="shared" si="2"/>
        <v>0</v>
      </c>
      <c r="E25" s="274"/>
      <c r="F25" s="268"/>
      <c r="G25" s="269"/>
      <c r="H25" s="267"/>
      <c r="I25" s="268"/>
      <c r="J25" s="269"/>
      <c r="K25" s="267"/>
      <c r="L25" s="268"/>
      <c r="M25" s="269"/>
      <c r="N25" s="269"/>
      <c r="O25" s="312" t="str">
        <f>IF(N25&gt;0,SUM(C25:N25)," ")</f>
        <v xml:space="preserve"> </v>
      </c>
    </row>
    <row r="26" spans="2:15">
      <c r="B26" s="313">
        <f>DATE($C$3,4,1)</f>
        <v>43922</v>
      </c>
      <c r="C26" s="273">
        <f t="shared" si="2"/>
        <v>0</v>
      </c>
      <c r="D26" s="273">
        <f t="shared" si="2"/>
        <v>0</v>
      </c>
      <c r="E26" s="275">
        <f t="shared" si="2"/>
        <v>0</v>
      </c>
      <c r="F26" s="266"/>
      <c r="G26" s="276"/>
      <c r="H26" s="315"/>
      <c r="I26" s="316"/>
      <c r="J26" s="276"/>
      <c r="K26" s="315"/>
      <c r="L26" s="316"/>
      <c r="M26" s="276"/>
      <c r="N26" s="276"/>
      <c r="O26" s="317" t="str">
        <f>IF(N26&gt;0,SUM(C26:N26)," ")</f>
        <v xml:space="preserve"> </v>
      </c>
    </row>
    <row r="27" spans="2:15">
      <c r="B27" s="314">
        <f>DATE($C$3,5,1)</f>
        <v>43952</v>
      </c>
      <c r="C27" s="273">
        <f t="shared" si="2"/>
        <v>0</v>
      </c>
      <c r="D27" s="273">
        <f t="shared" si="2"/>
        <v>0</v>
      </c>
      <c r="E27" s="279">
        <f t="shared" si="2"/>
        <v>0</v>
      </c>
      <c r="F27" s="280">
        <f t="shared" si="2"/>
        <v>0</v>
      </c>
      <c r="G27" s="281"/>
      <c r="H27" s="315"/>
      <c r="I27" s="316"/>
      <c r="J27" s="276"/>
      <c r="K27" s="315"/>
      <c r="L27" s="316"/>
      <c r="M27" s="276"/>
      <c r="N27" s="276"/>
      <c r="O27" s="317" t="str">
        <f t="shared" ref="O27:O34" si="3">IF(N27&gt;0,SUM(C27:N27)," ")</f>
        <v xml:space="preserve"> </v>
      </c>
    </row>
    <row r="28" spans="2:15">
      <c r="B28" s="313">
        <f>DATE($C$3,6,1)</f>
        <v>43983</v>
      </c>
      <c r="C28" s="273">
        <f t="shared" si="2"/>
        <v>0</v>
      </c>
      <c r="D28" s="273">
        <f t="shared" si="2"/>
        <v>0</v>
      </c>
      <c r="E28" s="279">
        <f t="shared" si="2"/>
        <v>0</v>
      </c>
      <c r="F28" s="273">
        <f t="shared" si="2"/>
        <v>0</v>
      </c>
      <c r="G28" s="280">
        <f t="shared" si="2"/>
        <v>0</v>
      </c>
      <c r="H28" s="318"/>
      <c r="I28" s="316"/>
      <c r="J28" s="276"/>
      <c r="K28" s="315"/>
      <c r="L28" s="316"/>
      <c r="M28" s="276"/>
      <c r="N28" s="276"/>
      <c r="O28" s="317" t="str">
        <f t="shared" si="3"/>
        <v xml:space="preserve"> </v>
      </c>
    </row>
    <row r="29" spans="2:15">
      <c r="B29" s="314">
        <f>DATE($C$3,7,1)</f>
        <v>44013</v>
      </c>
      <c r="C29" s="273">
        <f t="shared" si="2"/>
        <v>0</v>
      </c>
      <c r="D29" s="273">
        <f t="shared" si="2"/>
        <v>0</v>
      </c>
      <c r="E29" s="279">
        <f t="shared" si="2"/>
        <v>0</v>
      </c>
      <c r="F29" s="273">
        <f t="shared" si="2"/>
        <v>0</v>
      </c>
      <c r="G29" s="273">
        <f t="shared" si="2"/>
        <v>0</v>
      </c>
      <c r="H29" s="319">
        <f t="shared" si="2"/>
        <v>0</v>
      </c>
      <c r="I29" s="320"/>
      <c r="J29" s="276"/>
      <c r="K29" s="315"/>
      <c r="L29" s="316"/>
      <c r="M29" s="276"/>
      <c r="N29" s="276"/>
      <c r="O29" s="317" t="str">
        <f t="shared" si="3"/>
        <v xml:space="preserve"> </v>
      </c>
    </row>
    <row r="30" spans="2:15">
      <c r="B30" s="313">
        <f>DATE($C$3,8,1)</f>
        <v>44044</v>
      </c>
      <c r="C30" s="273">
        <f t="shared" si="2"/>
        <v>0</v>
      </c>
      <c r="D30" s="273">
        <f t="shared" si="2"/>
        <v>0</v>
      </c>
      <c r="E30" s="279">
        <f t="shared" si="2"/>
        <v>0</v>
      </c>
      <c r="F30" s="273">
        <f t="shared" si="2"/>
        <v>0</v>
      </c>
      <c r="G30" s="273">
        <f t="shared" si="2"/>
        <v>0</v>
      </c>
      <c r="H30" s="279">
        <f t="shared" si="2"/>
        <v>0</v>
      </c>
      <c r="I30" s="280">
        <f>+I$35</f>
        <v>0</v>
      </c>
      <c r="J30" s="281"/>
      <c r="K30" s="278"/>
      <c r="L30" s="276"/>
      <c r="M30" s="276"/>
      <c r="N30" s="276"/>
      <c r="O30" s="317" t="str">
        <f t="shared" si="3"/>
        <v xml:space="preserve"> </v>
      </c>
    </row>
    <row r="31" spans="2:15">
      <c r="B31" s="314">
        <f>DATE($C$3,9,1)</f>
        <v>44075</v>
      </c>
      <c r="C31" s="273">
        <f t="shared" si="2"/>
        <v>0</v>
      </c>
      <c r="D31" s="273">
        <f t="shared" si="2"/>
        <v>0</v>
      </c>
      <c r="E31" s="279">
        <f t="shared" si="2"/>
        <v>0</v>
      </c>
      <c r="F31" s="273">
        <f t="shared" si="2"/>
        <v>0</v>
      </c>
      <c r="G31" s="273">
        <f t="shared" si="2"/>
        <v>0</v>
      </c>
      <c r="H31" s="279">
        <f t="shared" si="2"/>
        <v>0</v>
      </c>
      <c r="I31" s="273">
        <f>+I$35</f>
        <v>0</v>
      </c>
      <c r="J31" s="280">
        <f>+J$35</f>
        <v>0</v>
      </c>
      <c r="K31" s="321"/>
      <c r="L31" s="276"/>
      <c r="M31" s="276"/>
      <c r="N31" s="276"/>
      <c r="O31" s="317" t="str">
        <f t="shared" si="3"/>
        <v xml:space="preserve"> </v>
      </c>
    </row>
    <row r="32" spans="2:15">
      <c r="B32" s="313">
        <f>DATE($C$3,10,1)</f>
        <v>44105</v>
      </c>
      <c r="C32" s="273">
        <f t="shared" si="2"/>
        <v>0</v>
      </c>
      <c r="D32" s="273">
        <f t="shared" si="2"/>
        <v>0</v>
      </c>
      <c r="E32" s="279">
        <f t="shared" si="2"/>
        <v>0</v>
      </c>
      <c r="F32" s="273">
        <f t="shared" si="2"/>
        <v>0</v>
      </c>
      <c r="G32" s="273">
        <f t="shared" si="2"/>
        <v>0</v>
      </c>
      <c r="H32" s="279">
        <f t="shared" si="2"/>
        <v>0</v>
      </c>
      <c r="I32" s="273">
        <f>+I$35</f>
        <v>0</v>
      </c>
      <c r="J32" s="273">
        <f>+J$35</f>
        <v>0</v>
      </c>
      <c r="K32" s="275">
        <f>+K$35</f>
        <v>0</v>
      </c>
      <c r="L32" s="266"/>
      <c r="M32" s="276"/>
      <c r="N32" s="276"/>
      <c r="O32" s="317" t="str">
        <f t="shared" si="3"/>
        <v xml:space="preserve"> </v>
      </c>
    </row>
    <row r="33" spans="2:17">
      <c r="B33" s="314">
        <f>DATE($C$3,11,1)</f>
        <v>44136</v>
      </c>
      <c r="C33" s="273">
        <f t="shared" si="2"/>
        <v>0</v>
      </c>
      <c r="D33" s="273">
        <f t="shared" si="2"/>
        <v>0</v>
      </c>
      <c r="E33" s="279">
        <f t="shared" si="2"/>
        <v>0</v>
      </c>
      <c r="F33" s="273">
        <f t="shared" si="2"/>
        <v>0</v>
      </c>
      <c r="G33" s="273">
        <f t="shared" si="2"/>
        <v>0</v>
      </c>
      <c r="H33" s="279">
        <f t="shared" si="2"/>
        <v>0</v>
      </c>
      <c r="I33" s="273">
        <f>+I$35</f>
        <v>0</v>
      </c>
      <c r="J33" s="273">
        <f>+J$35</f>
        <v>0</v>
      </c>
      <c r="K33" s="279">
        <f>+K$35</f>
        <v>0</v>
      </c>
      <c r="L33" s="280">
        <f>+L$35</f>
        <v>0</v>
      </c>
      <c r="M33" s="281"/>
      <c r="N33" s="276"/>
      <c r="O33" s="317" t="str">
        <f t="shared" si="3"/>
        <v xml:space="preserve"> </v>
      </c>
    </row>
    <row r="34" spans="2:17">
      <c r="B34" s="313">
        <f>DATE($C$3,12,1)</f>
        <v>44166</v>
      </c>
      <c r="C34" s="286">
        <f t="shared" si="2"/>
        <v>0</v>
      </c>
      <c r="D34" s="286">
        <f t="shared" si="2"/>
        <v>0</v>
      </c>
      <c r="E34" s="287">
        <f t="shared" si="2"/>
        <v>0</v>
      </c>
      <c r="F34" s="286">
        <f t="shared" si="2"/>
        <v>0</v>
      </c>
      <c r="G34" s="286">
        <f t="shared" si="2"/>
        <v>0</v>
      </c>
      <c r="H34" s="287">
        <f t="shared" si="2"/>
        <v>0</v>
      </c>
      <c r="I34" s="286">
        <f>+I$35</f>
        <v>0</v>
      </c>
      <c r="J34" s="286">
        <f>+J$35</f>
        <v>0</v>
      </c>
      <c r="K34" s="287">
        <f>+K$35</f>
        <v>0</v>
      </c>
      <c r="L34" s="286">
        <f>+L$35</f>
        <v>0</v>
      </c>
      <c r="M34" s="288">
        <f>+M$35</f>
        <v>0</v>
      </c>
      <c r="N34" s="322"/>
      <c r="O34" s="323" t="str">
        <f t="shared" si="3"/>
        <v xml:space="preserve"> </v>
      </c>
    </row>
    <row r="35" spans="2:17">
      <c r="B35" s="324" t="s">
        <v>161</v>
      </c>
      <c r="C35" s="292">
        <f>+C23</f>
        <v>0</v>
      </c>
      <c r="D35" s="292">
        <f>D24</f>
        <v>0</v>
      </c>
      <c r="E35" s="293">
        <f>+E25</f>
        <v>0</v>
      </c>
      <c r="F35" s="292">
        <f>+F26</f>
        <v>0</v>
      </c>
      <c r="G35" s="292">
        <f>+G27</f>
        <v>0</v>
      </c>
      <c r="H35" s="293">
        <f>+H28</f>
        <v>0</v>
      </c>
      <c r="I35" s="292">
        <f>+I29</f>
        <v>0</v>
      </c>
      <c r="J35" s="292">
        <f>+J30</f>
        <v>0</v>
      </c>
      <c r="K35" s="293">
        <f>+K31</f>
        <v>0</v>
      </c>
      <c r="L35" s="292">
        <f>+L32</f>
        <v>0</v>
      </c>
      <c r="M35" s="292">
        <f>+M33</f>
        <v>0</v>
      </c>
      <c r="N35" s="293">
        <f>+N34</f>
        <v>0</v>
      </c>
      <c r="O35" s="293" t="str">
        <f>IF(N35&gt;0,SUM(C35:N35)," ")</f>
        <v xml:space="preserve"> </v>
      </c>
    </row>
    <row r="36" spans="2:17" s="328" customFormat="1">
      <c r="B36" s="325" t="s">
        <v>162</v>
      </c>
      <c r="C36" s="326">
        <f>+C35-C22</f>
        <v>0</v>
      </c>
      <c r="D36" s="326">
        <f>+D35-D22</f>
        <v>0</v>
      </c>
      <c r="E36" s="327">
        <f>+E35-E22</f>
        <v>0</v>
      </c>
      <c r="F36" s="326">
        <f t="shared" ref="F36:N36" si="4">+F35-F22</f>
        <v>0</v>
      </c>
      <c r="G36" s="326">
        <f t="shared" si="4"/>
        <v>0</v>
      </c>
      <c r="H36" s="327">
        <f t="shared" si="4"/>
        <v>0</v>
      </c>
      <c r="I36" s="326">
        <f t="shared" si="4"/>
        <v>0</v>
      </c>
      <c r="J36" s="326">
        <f t="shared" si="4"/>
        <v>0</v>
      </c>
      <c r="K36" s="327">
        <f t="shared" si="4"/>
        <v>0</v>
      </c>
      <c r="L36" s="326">
        <f t="shared" si="4"/>
        <v>0</v>
      </c>
      <c r="M36" s="326">
        <f t="shared" si="4"/>
        <v>0</v>
      </c>
      <c r="N36" s="327">
        <f t="shared" si="4"/>
        <v>0</v>
      </c>
      <c r="O36" s="327" t="str">
        <f>+IFERROR(O35-O22," ")</f>
        <v xml:space="preserve"> </v>
      </c>
    </row>
    <row r="37" spans="2:17">
      <c r="B37" s="329" t="s">
        <v>164</v>
      </c>
      <c r="C37" s="330">
        <f>+C35</f>
        <v>0</v>
      </c>
      <c r="D37" s="330">
        <f>+SUM($C35:D35)</f>
        <v>0</v>
      </c>
      <c r="E37" s="331">
        <f>+SUM($C35:E35)</f>
        <v>0</v>
      </c>
      <c r="F37" s="330">
        <f>+SUM($C35:F35)</f>
        <v>0</v>
      </c>
      <c r="G37" s="330">
        <f>+SUM($C35:G35)</f>
        <v>0</v>
      </c>
      <c r="H37" s="331">
        <f>+SUM($C35:H35)</f>
        <v>0</v>
      </c>
      <c r="I37" s="330">
        <f>+SUM($C35:I35)</f>
        <v>0</v>
      </c>
      <c r="J37" s="330">
        <f>+SUM($C35:J35)</f>
        <v>0</v>
      </c>
      <c r="K37" s="331">
        <f>+SUM($C35:K35)</f>
        <v>0</v>
      </c>
      <c r="L37" s="330">
        <f>+SUM($C35:L35)</f>
        <v>0</v>
      </c>
      <c r="M37" s="330">
        <f>+SUM($C35:M35)</f>
        <v>0</v>
      </c>
      <c r="N37" s="331">
        <f>+SUM($C35:N35)</f>
        <v>0</v>
      </c>
      <c r="O37" s="332"/>
      <c r="Q37" s="333"/>
    </row>
    <row r="38" spans="2:17">
      <c r="B38" s="334" t="s">
        <v>165</v>
      </c>
      <c r="C38" s="335">
        <f>+C22</f>
        <v>0</v>
      </c>
      <c r="D38" s="335">
        <f>+SUM($C22:D22)</f>
        <v>0</v>
      </c>
      <c r="E38" s="336">
        <f>+SUM($C22:E22)</f>
        <v>0</v>
      </c>
      <c r="F38" s="335">
        <f>+SUM($C22:F22)</f>
        <v>0</v>
      </c>
      <c r="G38" s="335">
        <f>+SUM($C22:G22)</f>
        <v>0</v>
      </c>
      <c r="H38" s="336">
        <f>+SUM($C22:H22)</f>
        <v>0</v>
      </c>
      <c r="I38" s="335">
        <f>+SUM($C22:I22)</f>
        <v>0</v>
      </c>
      <c r="J38" s="335">
        <f>+SUM($C22:J22)</f>
        <v>0</v>
      </c>
      <c r="K38" s="336">
        <f>+SUM($C22:K22)</f>
        <v>0</v>
      </c>
      <c r="L38" s="335">
        <f>+SUM($C22:L22)</f>
        <v>0</v>
      </c>
      <c r="M38" s="335">
        <f>+SUM($C22:M22)</f>
        <v>0</v>
      </c>
      <c r="N38" s="336">
        <f>+SUM($C22:N22)</f>
        <v>0</v>
      </c>
      <c r="O38" s="332"/>
    </row>
    <row r="39" spans="2:17" ht="13.5" thickBot="1">
      <c r="B39" s="337" t="s">
        <v>166</v>
      </c>
      <c r="C39" s="338">
        <f>+IFERROR((C37/C38),0)</f>
        <v>0</v>
      </c>
      <c r="D39" s="338">
        <f t="shared" ref="D39:N39" si="5">+IFERROR((D37/D38),0)</f>
        <v>0</v>
      </c>
      <c r="E39" s="339">
        <f t="shared" si="5"/>
        <v>0</v>
      </c>
      <c r="F39" s="338">
        <f t="shared" si="5"/>
        <v>0</v>
      </c>
      <c r="G39" s="338">
        <f t="shared" si="5"/>
        <v>0</v>
      </c>
      <c r="H39" s="339">
        <f t="shared" si="5"/>
        <v>0</v>
      </c>
      <c r="I39" s="338">
        <f t="shared" si="5"/>
        <v>0</v>
      </c>
      <c r="J39" s="338">
        <f t="shared" si="5"/>
        <v>0</v>
      </c>
      <c r="K39" s="339">
        <f t="shared" si="5"/>
        <v>0</v>
      </c>
      <c r="L39" s="338">
        <f t="shared" si="5"/>
        <v>0</v>
      </c>
      <c r="M39" s="338">
        <f t="shared" si="5"/>
        <v>0</v>
      </c>
      <c r="N39" s="339">
        <f t="shared" si="5"/>
        <v>0</v>
      </c>
      <c r="O39" s="339" t="str">
        <f>+IFERROR((O35/O22)," ")</f>
        <v xml:space="preserve"> </v>
      </c>
    </row>
    <row r="40" spans="2:17" ht="13.5" thickBot="1">
      <c r="B40" s="340"/>
      <c r="C40" s="341"/>
      <c r="D40" s="341"/>
      <c r="E40" s="341"/>
      <c r="F40" s="341"/>
      <c r="G40" s="341"/>
      <c r="H40" s="341"/>
      <c r="I40" s="341"/>
      <c r="J40" s="341"/>
      <c r="K40" s="341"/>
      <c r="L40" s="341"/>
      <c r="M40" s="341"/>
      <c r="N40" s="341"/>
      <c r="O40" s="341"/>
    </row>
    <row r="41" spans="2:17" ht="13.5" thickBot="1">
      <c r="B41" s="300" t="s">
        <v>46</v>
      </c>
      <c r="C41" s="253">
        <f>DATE($C$3,1,1)</f>
        <v>43831</v>
      </c>
      <c r="D41" s="253">
        <f>DATE($C$3,2,1)</f>
        <v>43862</v>
      </c>
      <c r="E41" s="254">
        <f>DATE($C$3,3,1)</f>
        <v>43891</v>
      </c>
      <c r="F41" s="252">
        <f>DATE($C$3,4,1)</f>
        <v>43922</v>
      </c>
      <c r="G41" s="253">
        <f>DATE($C$3,5,1)</f>
        <v>43952</v>
      </c>
      <c r="H41" s="254">
        <f>DATE($C$3,6,1)</f>
        <v>43983</v>
      </c>
      <c r="I41" s="252">
        <f>DATE($C$3,7,1)</f>
        <v>44013</v>
      </c>
      <c r="J41" s="253">
        <f>DATE($C$3,8,1)</f>
        <v>44044</v>
      </c>
      <c r="K41" s="254">
        <f>DATE($C$3,9,1)</f>
        <v>44075</v>
      </c>
      <c r="L41" s="253">
        <f>DATE($C$3,10,1)</f>
        <v>44105</v>
      </c>
      <c r="M41" s="253">
        <f>DATE($C$3,11,1)</f>
        <v>44136</v>
      </c>
      <c r="N41" s="254">
        <f>DATE($C$3,12,1)</f>
        <v>44166</v>
      </c>
      <c r="O41" s="342">
        <f>DATE($C$3,12,1)</f>
        <v>44166</v>
      </c>
    </row>
    <row r="42" spans="2:17">
      <c r="B42" s="302" t="str">
        <f>$C$3&amp;" Plan"</f>
        <v>2020 Plan</v>
      </c>
      <c r="C42" s="343"/>
      <c r="D42" s="343"/>
      <c r="E42" s="344"/>
      <c r="F42" s="345"/>
      <c r="G42" s="343"/>
      <c r="H42" s="344"/>
      <c r="I42" s="345"/>
      <c r="J42" s="343"/>
      <c r="K42" s="344"/>
      <c r="L42" s="345"/>
      <c r="M42" s="343"/>
      <c r="N42" s="343"/>
      <c r="O42" s="346">
        <f>SUM(C42:N42)</f>
        <v>0</v>
      </c>
    </row>
    <row r="43" spans="2:17">
      <c r="B43" s="307">
        <f>DATE($C$3,1,1)</f>
        <v>43831</v>
      </c>
      <c r="C43" s="308"/>
      <c r="D43" s="309"/>
      <c r="E43" s="310"/>
      <c r="F43" s="311"/>
      <c r="G43" s="309"/>
      <c r="H43" s="310"/>
      <c r="I43" s="311"/>
      <c r="J43" s="309"/>
      <c r="K43" s="310"/>
      <c r="L43" s="311"/>
      <c r="M43" s="309"/>
      <c r="N43" s="309"/>
      <c r="O43" s="312" t="str">
        <f t="shared" ref="O43:O46" si="6">IF(N43&gt;0,SUM(C43:N43)," ")</f>
        <v xml:space="preserve"> </v>
      </c>
    </row>
    <row r="44" spans="2:17">
      <c r="B44" s="313">
        <f>DATE($C$3,2,1)</f>
        <v>43862</v>
      </c>
      <c r="C44" s="273">
        <f>+C$55</f>
        <v>0</v>
      </c>
      <c r="D44" s="266"/>
      <c r="E44" s="267"/>
      <c r="F44" s="268"/>
      <c r="G44" s="269"/>
      <c r="H44" s="267"/>
      <c r="I44" s="268"/>
      <c r="J44" s="269"/>
      <c r="K44" s="267"/>
      <c r="L44" s="268"/>
      <c r="M44" s="269"/>
      <c r="N44" s="269"/>
      <c r="O44" s="312" t="str">
        <f t="shared" si="6"/>
        <v xml:space="preserve"> </v>
      </c>
    </row>
    <row r="45" spans="2:17">
      <c r="B45" s="314">
        <f>DATE($C$3,3,1)</f>
        <v>43891</v>
      </c>
      <c r="C45" s="273">
        <f t="shared" ref="C45:M54" si="7">+C$55</f>
        <v>0</v>
      </c>
      <c r="D45" s="280">
        <f t="shared" si="7"/>
        <v>0</v>
      </c>
      <c r="E45" s="274"/>
      <c r="F45" s="268"/>
      <c r="G45" s="269"/>
      <c r="H45" s="267"/>
      <c r="I45" s="268"/>
      <c r="J45" s="269"/>
      <c r="K45" s="267"/>
      <c r="L45" s="268"/>
      <c r="M45" s="269"/>
      <c r="N45" s="269"/>
      <c r="O45" s="312" t="str">
        <f t="shared" si="6"/>
        <v xml:space="preserve"> </v>
      </c>
    </row>
    <row r="46" spans="2:17">
      <c r="B46" s="313">
        <f>DATE($C$3,4,1)</f>
        <v>43922</v>
      </c>
      <c r="C46" s="273">
        <f t="shared" si="7"/>
        <v>0</v>
      </c>
      <c r="D46" s="273">
        <f t="shared" si="7"/>
        <v>0</v>
      </c>
      <c r="E46" s="275">
        <f t="shared" si="7"/>
        <v>0</v>
      </c>
      <c r="F46" s="266"/>
      <c r="G46" s="276"/>
      <c r="H46" s="315"/>
      <c r="I46" s="316"/>
      <c r="J46" s="276"/>
      <c r="K46" s="315"/>
      <c r="L46" s="316"/>
      <c r="M46" s="276"/>
      <c r="N46" s="276"/>
      <c r="O46" s="317" t="str">
        <f t="shared" si="6"/>
        <v xml:space="preserve"> </v>
      </c>
    </row>
    <row r="47" spans="2:17">
      <c r="B47" s="314">
        <f>DATE($C$3,5,1)</f>
        <v>43952</v>
      </c>
      <c r="C47" s="273">
        <f t="shared" si="7"/>
        <v>0</v>
      </c>
      <c r="D47" s="273">
        <f t="shared" si="7"/>
        <v>0</v>
      </c>
      <c r="E47" s="279">
        <f t="shared" si="7"/>
        <v>0</v>
      </c>
      <c r="F47" s="280">
        <f t="shared" si="7"/>
        <v>0</v>
      </c>
      <c r="G47" s="281"/>
      <c r="H47" s="315"/>
      <c r="I47" s="316"/>
      <c r="J47" s="276"/>
      <c r="K47" s="315"/>
      <c r="L47" s="316"/>
      <c r="M47" s="276"/>
      <c r="N47" s="276"/>
      <c r="O47" s="317" t="str">
        <f>IF(N47&gt;0,SUM(C47:N47)," ")</f>
        <v xml:space="preserve"> </v>
      </c>
    </row>
    <row r="48" spans="2:17">
      <c r="B48" s="313">
        <f>DATE($C$3,6,1)</f>
        <v>43983</v>
      </c>
      <c r="C48" s="273">
        <f t="shared" si="7"/>
        <v>0</v>
      </c>
      <c r="D48" s="273">
        <f t="shared" si="7"/>
        <v>0</v>
      </c>
      <c r="E48" s="279">
        <f t="shared" si="7"/>
        <v>0</v>
      </c>
      <c r="F48" s="273">
        <f t="shared" si="7"/>
        <v>0</v>
      </c>
      <c r="G48" s="280">
        <f t="shared" si="7"/>
        <v>0</v>
      </c>
      <c r="H48" s="318"/>
      <c r="I48" s="316"/>
      <c r="J48" s="276"/>
      <c r="K48" s="315"/>
      <c r="L48" s="316"/>
      <c r="M48" s="276"/>
      <c r="N48" s="276"/>
      <c r="O48" s="317" t="str">
        <f t="shared" ref="O48:O54" si="8">IF(N48&gt;0,SUM(C48:N48)," ")</f>
        <v xml:space="preserve"> </v>
      </c>
    </row>
    <row r="49" spans="2:16">
      <c r="B49" s="314">
        <f>DATE($C$3,7,1)</f>
        <v>44013</v>
      </c>
      <c r="C49" s="273">
        <f t="shared" si="7"/>
        <v>0</v>
      </c>
      <c r="D49" s="273">
        <f t="shared" si="7"/>
        <v>0</v>
      </c>
      <c r="E49" s="279">
        <f t="shared" si="7"/>
        <v>0</v>
      </c>
      <c r="F49" s="273">
        <f t="shared" si="7"/>
        <v>0</v>
      </c>
      <c r="G49" s="273">
        <f t="shared" si="7"/>
        <v>0</v>
      </c>
      <c r="H49" s="319">
        <f t="shared" si="7"/>
        <v>0</v>
      </c>
      <c r="I49" s="320"/>
      <c r="J49" s="276"/>
      <c r="K49" s="315"/>
      <c r="L49" s="316"/>
      <c r="M49" s="276"/>
      <c r="N49" s="276"/>
      <c r="O49" s="317" t="str">
        <f t="shared" si="8"/>
        <v xml:space="preserve"> </v>
      </c>
    </row>
    <row r="50" spans="2:16">
      <c r="B50" s="313">
        <f>DATE($C$3,8,1)</f>
        <v>44044</v>
      </c>
      <c r="C50" s="273">
        <f t="shared" si="7"/>
        <v>0</v>
      </c>
      <c r="D50" s="273">
        <f t="shared" si="7"/>
        <v>0</v>
      </c>
      <c r="E50" s="279">
        <f t="shared" si="7"/>
        <v>0</v>
      </c>
      <c r="F50" s="273">
        <f t="shared" si="7"/>
        <v>0</v>
      </c>
      <c r="G50" s="273">
        <f t="shared" si="7"/>
        <v>0</v>
      </c>
      <c r="H50" s="279">
        <f t="shared" si="7"/>
        <v>0</v>
      </c>
      <c r="I50" s="280">
        <f t="shared" si="7"/>
        <v>0</v>
      </c>
      <c r="J50" s="281"/>
      <c r="K50" s="278"/>
      <c r="L50" s="276"/>
      <c r="M50" s="276"/>
      <c r="N50" s="276"/>
      <c r="O50" s="317" t="str">
        <f t="shared" si="8"/>
        <v xml:space="preserve"> </v>
      </c>
    </row>
    <row r="51" spans="2:16">
      <c r="B51" s="314">
        <f>DATE($C$3,9,1)</f>
        <v>44075</v>
      </c>
      <c r="C51" s="273">
        <f t="shared" si="7"/>
        <v>0</v>
      </c>
      <c r="D51" s="273">
        <f t="shared" si="7"/>
        <v>0</v>
      </c>
      <c r="E51" s="279">
        <f t="shared" si="7"/>
        <v>0</v>
      </c>
      <c r="F51" s="273">
        <f t="shared" si="7"/>
        <v>0</v>
      </c>
      <c r="G51" s="273">
        <f t="shared" si="7"/>
        <v>0</v>
      </c>
      <c r="H51" s="279">
        <f t="shared" si="7"/>
        <v>0</v>
      </c>
      <c r="I51" s="273">
        <f t="shared" si="7"/>
        <v>0</v>
      </c>
      <c r="J51" s="280">
        <f t="shared" si="7"/>
        <v>0</v>
      </c>
      <c r="K51" s="321"/>
      <c r="L51" s="276"/>
      <c r="M51" s="276"/>
      <c r="N51" s="276"/>
      <c r="O51" s="317" t="str">
        <f t="shared" si="8"/>
        <v xml:space="preserve"> </v>
      </c>
    </row>
    <row r="52" spans="2:16">
      <c r="B52" s="313">
        <f>DATE($C$3,10,1)</f>
        <v>44105</v>
      </c>
      <c r="C52" s="273">
        <f t="shared" si="7"/>
        <v>0</v>
      </c>
      <c r="D52" s="273">
        <f t="shared" si="7"/>
        <v>0</v>
      </c>
      <c r="E52" s="279">
        <f t="shared" si="7"/>
        <v>0</v>
      </c>
      <c r="F52" s="273">
        <f t="shared" si="7"/>
        <v>0</v>
      </c>
      <c r="G52" s="273">
        <f t="shared" si="7"/>
        <v>0</v>
      </c>
      <c r="H52" s="279">
        <f t="shared" si="7"/>
        <v>0</v>
      </c>
      <c r="I52" s="273">
        <f t="shared" si="7"/>
        <v>0</v>
      </c>
      <c r="J52" s="273">
        <f t="shared" si="7"/>
        <v>0</v>
      </c>
      <c r="K52" s="275">
        <f t="shared" si="7"/>
        <v>0</v>
      </c>
      <c r="L52" s="266"/>
      <c r="M52" s="276"/>
      <c r="N52" s="276"/>
      <c r="O52" s="317" t="str">
        <f t="shared" si="8"/>
        <v xml:space="preserve"> </v>
      </c>
    </row>
    <row r="53" spans="2:16">
      <c r="B53" s="314">
        <f>DATE($C$3,11,1)</f>
        <v>44136</v>
      </c>
      <c r="C53" s="273">
        <f t="shared" si="7"/>
        <v>0</v>
      </c>
      <c r="D53" s="273">
        <f t="shared" si="7"/>
        <v>0</v>
      </c>
      <c r="E53" s="279">
        <f t="shared" si="7"/>
        <v>0</v>
      </c>
      <c r="F53" s="273">
        <f t="shared" si="7"/>
        <v>0</v>
      </c>
      <c r="G53" s="273">
        <f t="shared" si="7"/>
        <v>0</v>
      </c>
      <c r="H53" s="279">
        <f t="shared" si="7"/>
        <v>0</v>
      </c>
      <c r="I53" s="273">
        <f t="shared" si="7"/>
        <v>0</v>
      </c>
      <c r="J53" s="273">
        <f t="shared" si="7"/>
        <v>0</v>
      </c>
      <c r="K53" s="279">
        <f t="shared" si="7"/>
        <v>0</v>
      </c>
      <c r="L53" s="280">
        <f t="shared" si="7"/>
        <v>0</v>
      </c>
      <c r="M53" s="281"/>
      <c r="N53" s="276"/>
      <c r="O53" s="317" t="str">
        <f t="shared" si="8"/>
        <v xml:space="preserve"> </v>
      </c>
    </row>
    <row r="54" spans="2:16">
      <c r="B54" s="313">
        <f>DATE($C$3,12,1)</f>
        <v>44166</v>
      </c>
      <c r="C54" s="286">
        <f t="shared" si="7"/>
        <v>0</v>
      </c>
      <c r="D54" s="286">
        <f t="shared" si="7"/>
        <v>0</v>
      </c>
      <c r="E54" s="287">
        <f t="shared" si="7"/>
        <v>0</v>
      </c>
      <c r="F54" s="286">
        <f t="shared" si="7"/>
        <v>0</v>
      </c>
      <c r="G54" s="286">
        <f t="shared" si="7"/>
        <v>0</v>
      </c>
      <c r="H54" s="287">
        <f t="shared" si="7"/>
        <v>0</v>
      </c>
      <c r="I54" s="286">
        <f t="shared" si="7"/>
        <v>0</v>
      </c>
      <c r="J54" s="286">
        <f t="shared" si="7"/>
        <v>0</v>
      </c>
      <c r="K54" s="287">
        <f t="shared" si="7"/>
        <v>0</v>
      </c>
      <c r="L54" s="286">
        <f t="shared" si="7"/>
        <v>0</v>
      </c>
      <c r="M54" s="288">
        <f t="shared" si="7"/>
        <v>0</v>
      </c>
      <c r="N54" s="322"/>
      <c r="O54" s="323" t="str">
        <f t="shared" si="8"/>
        <v xml:space="preserve"> </v>
      </c>
    </row>
    <row r="55" spans="2:16">
      <c r="B55" s="324" t="s">
        <v>161</v>
      </c>
      <c r="C55" s="292">
        <f>+C43</f>
        <v>0</v>
      </c>
      <c r="D55" s="292">
        <f>+D44</f>
        <v>0</v>
      </c>
      <c r="E55" s="293">
        <f>+E45</f>
        <v>0</v>
      </c>
      <c r="F55" s="292">
        <f>+F46</f>
        <v>0</v>
      </c>
      <c r="G55" s="292">
        <f>+G47</f>
        <v>0</v>
      </c>
      <c r="H55" s="293">
        <f>+H48</f>
        <v>0</v>
      </c>
      <c r="I55" s="292">
        <f>+I49</f>
        <v>0</v>
      </c>
      <c r="J55" s="292">
        <f>+J50</f>
        <v>0</v>
      </c>
      <c r="K55" s="293">
        <f>+K51</f>
        <v>0</v>
      </c>
      <c r="L55" s="292">
        <f>+L52</f>
        <v>0</v>
      </c>
      <c r="M55" s="292">
        <f>+M53</f>
        <v>0</v>
      </c>
      <c r="N55" s="293">
        <f>+N54</f>
        <v>0</v>
      </c>
      <c r="O55" s="293" t="str">
        <f>IF(L55&gt;0,SUM(C55:N55)," ")</f>
        <v xml:space="preserve"> </v>
      </c>
    </row>
    <row r="56" spans="2:16">
      <c r="B56" s="325" t="s">
        <v>162</v>
      </c>
      <c r="C56" s="326">
        <f>+IF(ISNUMBER(C55),C55-C42," ")</f>
        <v>0</v>
      </c>
      <c r="D56" s="326">
        <f>+IF(ISNUMBER(D55),D55-D42," ")</f>
        <v>0</v>
      </c>
      <c r="E56" s="327">
        <f>+IF(ISNUMBER(E55),E55-E42," ")</f>
        <v>0</v>
      </c>
      <c r="F56" s="326">
        <f t="shared" ref="F56:N56" si="9">+IF(ISNUMBER(F55),F55-F42," ")</f>
        <v>0</v>
      </c>
      <c r="G56" s="326">
        <f t="shared" si="9"/>
        <v>0</v>
      </c>
      <c r="H56" s="327">
        <f t="shared" si="9"/>
        <v>0</v>
      </c>
      <c r="I56" s="326">
        <f t="shared" si="9"/>
        <v>0</v>
      </c>
      <c r="J56" s="326">
        <f t="shared" si="9"/>
        <v>0</v>
      </c>
      <c r="K56" s="327">
        <f t="shared" si="9"/>
        <v>0</v>
      </c>
      <c r="L56" s="326">
        <f t="shared" si="9"/>
        <v>0</v>
      </c>
      <c r="M56" s="326">
        <f t="shared" si="9"/>
        <v>0</v>
      </c>
      <c r="N56" s="327">
        <f t="shared" si="9"/>
        <v>0</v>
      </c>
      <c r="O56" s="327" t="str">
        <f>+IFERROR(O55-O42," ")</f>
        <v xml:space="preserve"> </v>
      </c>
    </row>
    <row r="57" spans="2:16">
      <c r="B57" s="329" t="s">
        <v>164</v>
      </c>
      <c r="C57" s="330">
        <f>+C55</f>
        <v>0</v>
      </c>
      <c r="D57" s="330">
        <f>+SUM($C55:D55)</f>
        <v>0</v>
      </c>
      <c r="E57" s="331">
        <f>+SUM($C55:E55)</f>
        <v>0</v>
      </c>
      <c r="F57" s="330">
        <f>+SUM($C55:F55)</f>
        <v>0</v>
      </c>
      <c r="G57" s="330">
        <f>+SUM($C55:G55)</f>
        <v>0</v>
      </c>
      <c r="H57" s="331">
        <f>+SUM($C55:H55)</f>
        <v>0</v>
      </c>
      <c r="I57" s="330">
        <f>+SUM($C55:I55)</f>
        <v>0</v>
      </c>
      <c r="J57" s="330">
        <f>+SUM($C55:J55)</f>
        <v>0</v>
      </c>
      <c r="K57" s="331">
        <f>+SUM($C55:K55)</f>
        <v>0</v>
      </c>
      <c r="L57" s="330">
        <f>+SUM($C55:L55)</f>
        <v>0</v>
      </c>
      <c r="M57" s="330">
        <f>+SUM($C55:M55)</f>
        <v>0</v>
      </c>
      <c r="N57" s="331">
        <f>+SUM($C55:N55)</f>
        <v>0</v>
      </c>
      <c r="O57" s="332"/>
    </row>
    <row r="58" spans="2:16">
      <c r="B58" s="334" t="s">
        <v>165</v>
      </c>
      <c r="C58" s="335">
        <f>+C42</f>
        <v>0</v>
      </c>
      <c r="D58" s="335">
        <f>+SUM($C42:D42)</f>
        <v>0</v>
      </c>
      <c r="E58" s="336">
        <f>+SUM($C42:E42)</f>
        <v>0</v>
      </c>
      <c r="F58" s="335">
        <f>+SUM($C42:F42)</f>
        <v>0</v>
      </c>
      <c r="G58" s="335">
        <f>+SUM($C42:G42)</f>
        <v>0</v>
      </c>
      <c r="H58" s="336">
        <f>+SUM($C42:H42)</f>
        <v>0</v>
      </c>
      <c r="I58" s="335">
        <f>+SUM($C42:I42)</f>
        <v>0</v>
      </c>
      <c r="J58" s="335">
        <f>+SUM($C42:J42)</f>
        <v>0</v>
      </c>
      <c r="K58" s="336">
        <f>+SUM($C42:K42)</f>
        <v>0</v>
      </c>
      <c r="L58" s="335">
        <f>+SUM($C42:L42)</f>
        <v>0</v>
      </c>
      <c r="M58" s="335">
        <f>+SUM($C42:M42)</f>
        <v>0</v>
      </c>
      <c r="N58" s="336">
        <f>+SUM($C42:N42)</f>
        <v>0</v>
      </c>
      <c r="O58" s="332"/>
    </row>
    <row r="59" spans="2:16" ht="13.5" thickBot="1">
      <c r="B59" s="337" t="s">
        <v>166</v>
      </c>
      <c r="C59" s="338">
        <f>+IFERROR((C57/C58),0)</f>
        <v>0</v>
      </c>
      <c r="D59" s="338">
        <f t="shared" ref="D59:N59" si="10">+IFERROR((D57/D58),0)</f>
        <v>0</v>
      </c>
      <c r="E59" s="339">
        <f t="shared" si="10"/>
        <v>0</v>
      </c>
      <c r="F59" s="338">
        <f t="shared" si="10"/>
        <v>0</v>
      </c>
      <c r="G59" s="338">
        <f t="shared" si="10"/>
        <v>0</v>
      </c>
      <c r="H59" s="339">
        <f t="shared" si="10"/>
        <v>0</v>
      </c>
      <c r="I59" s="338">
        <f t="shared" si="10"/>
        <v>0</v>
      </c>
      <c r="J59" s="338">
        <f t="shared" si="10"/>
        <v>0</v>
      </c>
      <c r="K59" s="339">
        <f t="shared" si="10"/>
        <v>0</v>
      </c>
      <c r="L59" s="338">
        <f t="shared" si="10"/>
        <v>0</v>
      </c>
      <c r="M59" s="338">
        <f t="shared" si="10"/>
        <v>0</v>
      </c>
      <c r="N59" s="339">
        <f t="shared" si="10"/>
        <v>0</v>
      </c>
      <c r="O59" s="339" t="str">
        <f>+IFERROR((O55/O42)," ")</f>
        <v xml:space="preserve"> </v>
      </c>
    </row>
    <row r="60" spans="2:16" ht="13.5" thickBot="1">
      <c r="B60" s="347"/>
    </row>
    <row r="61" spans="2:16" ht="13.5" thickBot="1">
      <c r="B61" s="300" t="s">
        <v>167</v>
      </c>
      <c r="C61" s="253">
        <f>DATE($C$3,1,1)</f>
        <v>43831</v>
      </c>
      <c r="D61" s="253">
        <f>DATE($C$3,2,1)</f>
        <v>43862</v>
      </c>
      <c r="E61" s="254">
        <f>DATE($C$3,3,1)</f>
        <v>43891</v>
      </c>
      <c r="F61" s="252">
        <f>DATE($C$3,4,1)</f>
        <v>43922</v>
      </c>
      <c r="G61" s="253">
        <f>DATE($C$3,5,1)</f>
        <v>43952</v>
      </c>
      <c r="H61" s="254">
        <f>DATE($C$3,6,1)</f>
        <v>43983</v>
      </c>
      <c r="I61" s="252">
        <f>DATE($C$3,7,1)</f>
        <v>44013</v>
      </c>
      <c r="J61" s="253">
        <f>DATE($C$3,8,1)</f>
        <v>44044</v>
      </c>
      <c r="K61" s="254">
        <f>DATE($C$3,9,1)</f>
        <v>44075</v>
      </c>
      <c r="L61" s="253">
        <f>DATE($C$3,10,1)</f>
        <v>44105</v>
      </c>
      <c r="M61" s="253">
        <f>DATE($C$3,11,1)</f>
        <v>44136</v>
      </c>
      <c r="N61" s="254">
        <f>DATE($C$3,12,1)</f>
        <v>44166</v>
      </c>
      <c r="O61" s="342">
        <f>DATE($C$3,12,1)</f>
        <v>44166</v>
      </c>
      <c r="P61" s="348"/>
    </row>
    <row r="62" spans="2:16">
      <c r="B62" s="302" t="str">
        <f>$C$3&amp;" Plan"</f>
        <v>2020 Plan</v>
      </c>
      <c r="C62" s="343"/>
      <c r="D62" s="343"/>
      <c r="E62" s="344"/>
      <c r="F62" s="345"/>
      <c r="G62" s="343"/>
      <c r="H62" s="344"/>
      <c r="I62" s="345"/>
      <c r="J62" s="343"/>
      <c r="K62" s="344"/>
      <c r="L62" s="345"/>
      <c r="M62" s="343"/>
      <c r="N62" s="343"/>
      <c r="O62" s="346">
        <f>SUM(C62:N62)</f>
        <v>0</v>
      </c>
    </row>
    <row r="63" spans="2:16">
      <c r="B63" s="307">
        <f>DATE($C$3,1,1)</f>
        <v>43831</v>
      </c>
      <c r="C63" s="308"/>
      <c r="D63" s="309"/>
      <c r="E63" s="310"/>
      <c r="F63" s="311"/>
      <c r="G63" s="309"/>
      <c r="H63" s="310"/>
      <c r="I63" s="311"/>
      <c r="J63" s="309"/>
      <c r="K63" s="310"/>
      <c r="L63" s="311"/>
      <c r="M63" s="309"/>
      <c r="N63" s="309"/>
      <c r="O63" s="312" t="str">
        <f t="shared" ref="O63:O74" si="11">IF(N63&gt;0,SUM(C63:N63)," ")</f>
        <v xml:space="preserve"> </v>
      </c>
    </row>
    <row r="64" spans="2:16">
      <c r="B64" s="313">
        <f>DATE($C$3,2,1)</f>
        <v>43862</v>
      </c>
      <c r="C64" s="273">
        <f t="shared" ref="C64:H74" si="12">+C$75</f>
        <v>0</v>
      </c>
      <c r="D64" s="266"/>
      <c r="E64" s="267"/>
      <c r="F64" s="268"/>
      <c r="G64" s="269"/>
      <c r="H64" s="267"/>
      <c r="I64" s="268"/>
      <c r="J64" s="269"/>
      <c r="K64" s="267"/>
      <c r="L64" s="268"/>
      <c r="M64" s="269"/>
      <c r="N64" s="269"/>
      <c r="O64" s="312" t="str">
        <f t="shared" si="11"/>
        <v xml:space="preserve"> </v>
      </c>
    </row>
    <row r="65" spans="2:15">
      <c r="B65" s="314">
        <f>DATE($C$3,3,1)</f>
        <v>43891</v>
      </c>
      <c r="C65" s="273">
        <f t="shared" si="12"/>
        <v>0</v>
      </c>
      <c r="D65" s="280">
        <f t="shared" si="12"/>
        <v>0</v>
      </c>
      <c r="E65" s="274"/>
      <c r="F65" s="268"/>
      <c r="G65" s="269"/>
      <c r="H65" s="267"/>
      <c r="I65" s="268"/>
      <c r="J65" s="269"/>
      <c r="K65" s="267"/>
      <c r="L65" s="268"/>
      <c r="M65" s="269"/>
      <c r="N65" s="269"/>
      <c r="O65" s="312" t="str">
        <f t="shared" si="11"/>
        <v xml:space="preserve"> </v>
      </c>
    </row>
    <row r="66" spans="2:15">
      <c r="B66" s="313">
        <f>DATE($C$3,4,1)</f>
        <v>43922</v>
      </c>
      <c r="C66" s="273">
        <f t="shared" si="12"/>
        <v>0</v>
      </c>
      <c r="D66" s="273">
        <f t="shared" si="12"/>
        <v>0</v>
      </c>
      <c r="E66" s="275">
        <f t="shared" si="12"/>
        <v>0</v>
      </c>
      <c r="F66" s="266"/>
      <c r="G66" s="276"/>
      <c r="H66" s="315"/>
      <c r="I66" s="316"/>
      <c r="J66" s="276"/>
      <c r="K66" s="315"/>
      <c r="L66" s="316"/>
      <c r="M66" s="276"/>
      <c r="N66" s="276"/>
      <c r="O66" s="317" t="str">
        <f t="shared" si="11"/>
        <v xml:space="preserve"> </v>
      </c>
    </row>
    <row r="67" spans="2:15">
      <c r="B67" s="314">
        <f>DATE($C$3,5,1)</f>
        <v>43952</v>
      </c>
      <c r="C67" s="273">
        <f t="shared" si="12"/>
        <v>0</v>
      </c>
      <c r="D67" s="273">
        <f t="shared" si="12"/>
        <v>0</v>
      </c>
      <c r="E67" s="279">
        <f t="shared" si="12"/>
        <v>0</v>
      </c>
      <c r="F67" s="280">
        <f t="shared" si="12"/>
        <v>0</v>
      </c>
      <c r="G67" s="281"/>
      <c r="H67" s="315"/>
      <c r="I67" s="316"/>
      <c r="J67" s="276"/>
      <c r="K67" s="315"/>
      <c r="L67" s="316"/>
      <c r="M67" s="276"/>
      <c r="N67" s="276"/>
      <c r="O67" s="317" t="str">
        <f>IF(N67&gt;0,SUM(C67:N67)," ")</f>
        <v xml:space="preserve"> </v>
      </c>
    </row>
    <row r="68" spans="2:15">
      <c r="B68" s="313">
        <f>DATE($C$3,6,1)</f>
        <v>43983</v>
      </c>
      <c r="C68" s="273">
        <f t="shared" si="12"/>
        <v>0</v>
      </c>
      <c r="D68" s="273">
        <f t="shared" si="12"/>
        <v>0</v>
      </c>
      <c r="E68" s="279">
        <f t="shared" si="12"/>
        <v>0</v>
      </c>
      <c r="F68" s="273">
        <f t="shared" si="12"/>
        <v>0</v>
      </c>
      <c r="G68" s="280">
        <f t="shared" si="12"/>
        <v>0</v>
      </c>
      <c r="H68" s="318"/>
      <c r="I68" s="316"/>
      <c r="J68" s="276"/>
      <c r="K68" s="315"/>
      <c r="L68" s="316"/>
      <c r="M68" s="276"/>
      <c r="N68" s="276"/>
      <c r="O68" s="317" t="str">
        <f t="shared" si="11"/>
        <v xml:space="preserve"> </v>
      </c>
    </row>
    <row r="69" spans="2:15">
      <c r="B69" s="314">
        <f>DATE($C$3,7,1)</f>
        <v>44013</v>
      </c>
      <c r="C69" s="273">
        <f t="shared" si="12"/>
        <v>0</v>
      </c>
      <c r="D69" s="273">
        <f t="shared" si="12"/>
        <v>0</v>
      </c>
      <c r="E69" s="279">
        <f t="shared" si="12"/>
        <v>0</v>
      </c>
      <c r="F69" s="273">
        <f t="shared" si="12"/>
        <v>0</v>
      </c>
      <c r="G69" s="273">
        <f t="shared" si="12"/>
        <v>0</v>
      </c>
      <c r="H69" s="319">
        <f t="shared" si="12"/>
        <v>0</v>
      </c>
      <c r="I69" s="320"/>
      <c r="J69" s="276"/>
      <c r="K69" s="315"/>
      <c r="L69" s="316"/>
      <c r="M69" s="276"/>
      <c r="N69" s="276"/>
      <c r="O69" s="317" t="str">
        <f t="shared" si="11"/>
        <v xml:space="preserve"> </v>
      </c>
    </row>
    <row r="70" spans="2:15">
      <c r="B70" s="313">
        <f>DATE($C$3,8,1)</f>
        <v>44044</v>
      </c>
      <c r="C70" s="273">
        <f t="shared" si="12"/>
        <v>0</v>
      </c>
      <c r="D70" s="273">
        <f t="shared" si="12"/>
        <v>0</v>
      </c>
      <c r="E70" s="279">
        <f t="shared" si="12"/>
        <v>0</v>
      </c>
      <c r="F70" s="273">
        <f t="shared" si="12"/>
        <v>0</v>
      </c>
      <c r="G70" s="273">
        <f t="shared" si="12"/>
        <v>0</v>
      </c>
      <c r="H70" s="279">
        <f t="shared" si="12"/>
        <v>0</v>
      </c>
      <c r="I70" s="280">
        <f>+I$75</f>
        <v>0</v>
      </c>
      <c r="J70" s="281"/>
      <c r="K70" s="278"/>
      <c r="L70" s="276"/>
      <c r="M70" s="276"/>
      <c r="N70" s="276"/>
      <c r="O70" s="317" t="str">
        <f t="shared" si="11"/>
        <v xml:space="preserve"> </v>
      </c>
    </row>
    <row r="71" spans="2:15">
      <c r="B71" s="314">
        <f>DATE($C$3,9,1)</f>
        <v>44075</v>
      </c>
      <c r="C71" s="273">
        <f t="shared" si="12"/>
        <v>0</v>
      </c>
      <c r="D71" s="273">
        <f t="shared" si="12"/>
        <v>0</v>
      </c>
      <c r="E71" s="279">
        <f t="shared" si="12"/>
        <v>0</v>
      </c>
      <c r="F71" s="273">
        <f t="shared" si="12"/>
        <v>0</v>
      </c>
      <c r="G71" s="273">
        <f t="shared" si="12"/>
        <v>0</v>
      </c>
      <c r="H71" s="279">
        <f t="shared" si="12"/>
        <v>0</v>
      </c>
      <c r="I71" s="273">
        <f>+I$75</f>
        <v>0</v>
      </c>
      <c r="J71" s="280">
        <f>+J$75</f>
        <v>0</v>
      </c>
      <c r="K71" s="321"/>
      <c r="L71" s="276"/>
      <c r="M71" s="276"/>
      <c r="N71" s="276"/>
      <c r="O71" s="317" t="str">
        <f t="shared" si="11"/>
        <v xml:space="preserve"> </v>
      </c>
    </row>
    <row r="72" spans="2:15">
      <c r="B72" s="313">
        <f>DATE($C$3,10,1)</f>
        <v>44105</v>
      </c>
      <c r="C72" s="273">
        <f t="shared" si="12"/>
        <v>0</v>
      </c>
      <c r="D72" s="273">
        <f t="shared" si="12"/>
        <v>0</v>
      </c>
      <c r="E72" s="279">
        <f t="shared" si="12"/>
        <v>0</v>
      </c>
      <c r="F72" s="273">
        <f t="shared" si="12"/>
        <v>0</v>
      </c>
      <c r="G72" s="273">
        <f t="shared" si="12"/>
        <v>0</v>
      </c>
      <c r="H72" s="279">
        <f t="shared" si="12"/>
        <v>0</v>
      </c>
      <c r="I72" s="273">
        <f>+I$75</f>
        <v>0</v>
      </c>
      <c r="J72" s="273">
        <f>+J$75</f>
        <v>0</v>
      </c>
      <c r="K72" s="275">
        <f>+K$75</f>
        <v>0</v>
      </c>
      <c r="L72" s="266"/>
      <c r="M72" s="276"/>
      <c r="N72" s="276"/>
      <c r="O72" s="317" t="str">
        <f t="shared" si="11"/>
        <v xml:space="preserve"> </v>
      </c>
    </row>
    <row r="73" spans="2:15">
      <c r="B73" s="314">
        <f>DATE($C$3,11,1)</f>
        <v>44136</v>
      </c>
      <c r="C73" s="273">
        <f t="shared" si="12"/>
        <v>0</v>
      </c>
      <c r="D73" s="273">
        <f t="shared" si="12"/>
        <v>0</v>
      </c>
      <c r="E73" s="279">
        <f t="shared" si="12"/>
        <v>0</v>
      </c>
      <c r="F73" s="273">
        <f t="shared" si="12"/>
        <v>0</v>
      </c>
      <c r="G73" s="273">
        <f t="shared" si="12"/>
        <v>0</v>
      </c>
      <c r="H73" s="279">
        <f t="shared" si="12"/>
        <v>0</v>
      </c>
      <c r="I73" s="273">
        <f>+I$75</f>
        <v>0</v>
      </c>
      <c r="J73" s="273">
        <f>+J$75</f>
        <v>0</v>
      </c>
      <c r="K73" s="279">
        <f>+K$75</f>
        <v>0</v>
      </c>
      <c r="L73" s="280">
        <f>+L$75</f>
        <v>0</v>
      </c>
      <c r="M73" s="281"/>
      <c r="N73" s="276"/>
      <c r="O73" s="317" t="str">
        <f t="shared" si="11"/>
        <v xml:space="preserve"> </v>
      </c>
    </row>
    <row r="74" spans="2:15">
      <c r="B74" s="313">
        <f>DATE($C$3,12,1)</f>
        <v>44166</v>
      </c>
      <c r="C74" s="286">
        <f t="shared" si="12"/>
        <v>0</v>
      </c>
      <c r="D74" s="286">
        <f t="shared" si="12"/>
        <v>0</v>
      </c>
      <c r="E74" s="287">
        <f t="shared" si="12"/>
        <v>0</v>
      </c>
      <c r="F74" s="286">
        <f t="shared" si="12"/>
        <v>0</v>
      </c>
      <c r="G74" s="286">
        <f t="shared" si="12"/>
        <v>0</v>
      </c>
      <c r="H74" s="287">
        <f t="shared" si="12"/>
        <v>0</v>
      </c>
      <c r="I74" s="286">
        <f>+I$75</f>
        <v>0</v>
      </c>
      <c r="J74" s="286">
        <f>+J$75</f>
        <v>0</v>
      </c>
      <c r="K74" s="287">
        <f>+K$75</f>
        <v>0</v>
      </c>
      <c r="L74" s="286">
        <f>+L$75</f>
        <v>0</v>
      </c>
      <c r="M74" s="288">
        <f>+M$75</f>
        <v>0</v>
      </c>
      <c r="N74" s="322"/>
      <c r="O74" s="323" t="str">
        <f t="shared" si="11"/>
        <v xml:space="preserve"> </v>
      </c>
    </row>
    <row r="75" spans="2:15">
      <c r="B75" s="324" t="s">
        <v>161</v>
      </c>
      <c r="C75" s="292">
        <f>+C63</f>
        <v>0</v>
      </c>
      <c r="D75" s="292">
        <f>+D64</f>
        <v>0</v>
      </c>
      <c r="E75" s="293">
        <f>+E65</f>
        <v>0</v>
      </c>
      <c r="F75" s="292">
        <f>+F66</f>
        <v>0</v>
      </c>
      <c r="G75" s="292">
        <f>+G67</f>
        <v>0</v>
      </c>
      <c r="H75" s="293">
        <f>+H68</f>
        <v>0</v>
      </c>
      <c r="I75" s="292">
        <f>+I69</f>
        <v>0</v>
      </c>
      <c r="J75" s="292">
        <f>+J70</f>
        <v>0</v>
      </c>
      <c r="K75" s="293">
        <f>+K71</f>
        <v>0</v>
      </c>
      <c r="L75" s="292">
        <f>+L72</f>
        <v>0</v>
      </c>
      <c r="M75" s="292">
        <f>+M73</f>
        <v>0</v>
      </c>
      <c r="N75" s="293">
        <f>+N74</f>
        <v>0</v>
      </c>
      <c r="O75" s="293" t="str">
        <f>IF(L75&gt;0,SUM(C75:N75)," ")</f>
        <v xml:space="preserve"> </v>
      </c>
    </row>
    <row r="76" spans="2:15">
      <c r="B76" s="325" t="s">
        <v>162</v>
      </c>
      <c r="C76" s="326">
        <f>+IF(ISNUMBER(C75),C75-C62," ")</f>
        <v>0</v>
      </c>
      <c r="D76" s="326">
        <f>+IF(ISNUMBER(D75),D75-D62," ")</f>
        <v>0</v>
      </c>
      <c r="E76" s="327">
        <f>+IF(ISNUMBER(E75),E75-E62," ")</f>
        <v>0</v>
      </c>
      <c r="F76" s="326">
        <f t="shared" ref="F76:N76" si="13">+IF(ISNUMBER(F75),F75-F62," ")</f>
        <v>0</v>
      </c>
      <c r="G76" s="326">
        <f t="shared" si="13"/>
        <v>0</v>
      </c>
      <c r="H76" s="327">
        <f t="shared" si="13"/>
        <v>0</v>
      </c>
      <c r="I76" s="326">
        <f t="shared" si="13"/>
        <v>0</v>
      </c>
      <c r="J76" s="326">
        <f t="shared" si="13"/>
        <v>0</v>
      </c>
      <c r="K76" s="327">
        <f t="shared" si="13"/>
        <v>0</v>
      </c>
      <c r="L76" s="326">
        <f t="shared" si="13"/>
        <v>0</v>
      </c>
      <c r="M76" s="326">
        <f t="shared" si="13"/>
        <v>0</v>
      </c>
      <c r="N76" s="327">
        <f t="shared" si="13"/>
        <v>0</v>
      </c>
      <c r="O76" s="327" t="str">
        <f>+IFERROR(O75-O62," ")</f>
        <v xml:space="preserve"> </v>
      </c>
    </row>
    <row r="77" spans="2:15">
      <c r="B77" s="329" t="s">
        <v>164</v>
      </c>
      <c r="C77" s="330">
        <f>+C75</f>
        <v>0</v>
      </c>
      <c r="D77" s="330">
        <f>+SUM($C75:D75)</f>
        <v>0</v>
      </c>
      <c r="E77" s="331">
        <f>+SUM($C75:E75)</f>
        <v>0</v>
      </c>
      <c r="F77" s="330">
        <f>+SUM($C75:F75)</f>
        <v>0</v>
      </c>
      <c r="G77" s="330">
        <f>+SUM($C75:G75)</f>
        <v>0</v>
      </c>
      <c r="H77" s="331">
        <f>+SUM($C75:H75)</f>
        <v>0</v>
      </c>
      <c r="I77" s="330">
        <f>+SUM($C75:I75)</f>
        <v>0</v>
      </c>
      <c r="J77" s="330">
        <f>+SUM($C75:J75)</f>
        <v>0</v>
      </c>
      <c r="K77" s="331">
        <f>+SUM($C75:K75)</f>
        <v>0</v>
      </c>
      <c r="L77" s="330">
        <f>+SUM($C75:L75)</f>
        <v>0</v>
      </c>
      <c r="M77" s="330">
        <f>+SUM($C75:M75)</f>
        <v>0</v>
      </c>
      <c r="N77" s="331">
        <f>+SUM($C75:N75)</f>
        <v>0</v>
      </c>
      <c r="O77" s="332"/>
    </row>
    <row r="78" spans="2:15">
      <c r="B78" s="334" t="s">
        <v>165</v>
      </c>
      <c r="C78" s="335">
        <f>+C62</f>
        <v>0</v>
      </c>
      <c r="D78" s="335">
        <f>+SUM($C62:D62)</f>
        <v>0</v>
      </c>
      <c r="E78" s="336">
        <f>+SUM($C62:E62)</f>
        <v>0</v>
      </c>
      <c r="F78" s="335">
        <f>+SUM($C62:F62)</f>
        <v>0</v>
      </c>
      <c r="G78" s="335">
        <f>+SUM($C62:G62)</f>
        <v>0</v>
      </c>
      <c r="H78" s="336">
        <f>+SUM($C62:H62)</f>
        <v>0</v>
      </c>
      <c r="I78" s="335">
        <f>+SUM($C62:I62)</f>
        <v>0</v>
      </c>
      <c r="J78" s="335">
        <f>+SUM($C62:J62)</f>
        <v>0</v>
      </c>
      <c r="K78" s="336">
        <f>+SUM($C62:K62)</f>
        <v>0</v>
      </c>
      <c r="L78" s="335">
        <f>+SUM($C62:L62)</f>
        <v>0</v>
      </c>
      <c r="M78" s="335">
        <f>+SUM($C62:M62)</f>
        <v>0</v>
      </c>
      <c r="N78" s="336">
        <f>+SUM($C62:N62)</f>
        <v>0</v>
      </c>
      <c r="O78" s="332"/>
    </row>
    <row r="79" spans="2:15" ht="13.5" thickBot="1">
      <c r="B79" s="337" t="s">
        <v>166</v>
      </c>
      <c r="C79" s="338">
        <f>+IFERROR((C77/C78),0)</f>
        <v>0</v>
      </c>
      <c r="D79" s="338">
        <f t="shared" ref="D79:N79" si="14">+IFERROR((D77/D78),0)</f>
        <v>0</v>
      </c>
      <c r="E79" s="339">
        <f t="shared" si="14"/>
        <v>0</v>
      </c>
      <c r="F79" s="338">
        <f t="shared" si="14"/>
        <v>0</v>
      </c>
      <c r="G79" s="338">
        <f t="shared" si="14"/>
        <v>0</v>
      </c>
      <c r="H79" s="339">
        <f t="shared" si="14"/>
        <v>0</v>
      </c>
      <c r="I79" s="338">
        <f t="shared" si="14"/>
        <v>0</v>
      </c>
      <c r="J79" s="338">
        <f t="shared" si="14"/>
        <v>0</v>
      </c>
      <c r="K79" s="339">
        <f t="shared" si="14"/>
        <v>0</v>
      </c>
      <c r="L79" s="338">
        <f t="shared" si="14"/>
        <v>0</v>
      </c>
      <c r="M79" s="338">
        <f t="shared" si="14"/>
        <v>0</v>
      </c>
      <c r="N79" s="339">
        <f t="shared" si="14"/>
        <v>0</v>
      </c>
      <c r="O79" s="339" t="str">
        <f>+IFERROR((O75/O62)," ")</f>
        <v xml:space="preserve"> </v>
      </c>
    </row>
    <row r="80" spans="2:15" ht="13.5" thickBot="1"/>
    <row r="81" spans="2:15" ht="13.5" thickBot="1">
      <c r="B81" s="251" t="s">
        <v>168</v>
      </c>
      <c r="C81" s="252">
        <f>DATE($C$3,1,1)</f>
        <v>43831</v>
      </c>
      <c r="D81" s="253">
        <f>DATE($C$3,2,1)</f>
        <v>43862</v>
      </c>
      <c r="E81" s="254">
        <f>DATE($C$3,3,1)</f>
        <v>43891</v>
      </c>
      <c r="F81" s="252">
        <f>DATE($C$3,4,1)</f>
        <v>43922</v>
      </c>
      <c r="G81" s="253">
        <f>DATE($C$3,5,1)</f>
        <v>43952</v>
      </c>
      <c r="H81" s="254">
        <f>DATE($C$3,6,1)</f>
        <v>43983</v>
      </c>
      <c r="I81" s="252">
        <f>DATE($C$3,7,1)</f>
        <v>44013</v>
      </c>
      <c r="J81" s="253">
        <f>DATE($C$3,8,1)</f>
        <v>44044</v>
      </c>
      <c r="K81" s="254">
        <f>DATE($C$3,9,1)</f>
        <v>44075</v>
      </c>
      <c r="L81" s="253">
        <f>DATE($C$3,10,1)</f>
        <v>44105</v>
      </c>
      <c r="M81" s="253">
        <f>DATE($C$3,11,1)</f>
        <v>44136</v>
      </c>
      <c r="N81" s="254">
        <f>DATE($C$3,12,1)</f>
        <v>44166</v>
      </c>
      <c r="O81" s="342">
        <f>DATE($C$3,12,1)</f>
        <v>44166</v>
      </c>
    </row>
    <row r="82" spans="2:15" s="306" customFormat="1">
      <c r="B82" s="255" t="str">
        <f>$C$3&amp;" Plan"</f>
        <v>2020 Plan</v>
      </c>
      <c r="C82" s="349"/>
      <c r="D82" s="343"/>
      <c r="E82" s="350"/>
      <c r="F82" s="343"/>
      <c r="G82" s="343"/>
      <c r="H82" s="343"/>
      <c r="I82" s="349"/>
      <c r="J82" s="343"/>
      <c r="K82" s="350"/>
      <c r="L82" s="343"/>
      <c r="M82" s="343"/>
      <c r="N82" s="343"/>
      <c r="O82" s="346" t="str">
        <f>IF(N82&gt;0,SUM(C82:N82)," ")</f>
        <v xml:space="preserve"> </v>
      </c>
    </row>
    <row r="83" spans="2:15">
      <c r="B83" s="259">
        <f>DATE($C$3,1,1)</f>
        <v>43831</v>
      </c>
      <c r="C83" s="260"/>
      <c r="D83" s="309"/>
      <c r="E83" s="351"/>
      <c r="F83" s="309"/>
      <c r="G83" s="309"/>
      <c r="H83" s="309"/>
      <c r="I83" s="352"/>
      <c r="J83" s="309"/>
      <c r="K83" s="351"/>
      <c r="L83" s="309"/>
      <c r="M83" s="309"/>
      <c r="N83" s="309"/>
      <c r="O83" s="312" t="str">
        <f>IF(N83&gt;0,SUM(C83:N83)," ")</f>
        <v xml:space="preserve"> </v>
      </c>
    </row>
    <row r="84" spans="2:15">
      <c r="B84" s="264">
        <f>DATE($C$3,2,1)</f>
        <v>43862</v>
      </c>
      <c r="C84" s="265">
        <f t="shared" ref="C84:M94" si="15">+C$95</f>
        <v>0</v>
      </c>
      <c r="D84" s="266"/>
      <c r="E84" s="271"/>
      <c r="F84" s="269"/>
      <c r="G84" s="269"/>
      <c r="H84" s="269"/>
      <c r="I84" s="270"/>
      <c r="J84" s="269"/>
      <c r="K84" s="271"/>
      <c r="L84" s="269"/>
      <c r="M84" s="269"/>
      <c r="N84" s="269"/>
      <c r="O84" s="312" t="str">
        <f>IF(N84&gt;0,SUM(C84:N84)," ")</f>
        <v xml:space="preserve"> </v>
      </c>
    </row>
    <row r="85" spans="2:15">
      <c r="B85" s="272">
        <f>DATE($C$3,3,1)</f>
        <v>43891</v>
      </c>
      <c r="C85" s="265">
        <f t="shared" si="15"/>
        <v>0</v>
      </c>
      <c r="D85" s="280">
        <f t="shared" si="15"/>
        <v>0</v>
      </c>
      <c r="E85" s="353"/>
      <c r="F85" s="269"/>
      <c r="G85" s="269"/>
      <c r="H85" s="269"/>
      <c r="I85" s="270"/>
      <c r="J85" s="269"/>
      <c r="K85" s="271"/>
      <c r="L85" s="269"/>
      <c r="M85" s="269"/>
      <c r="N85" s="269"/>
      <c r="O85" s="312" t="str">
        <f>IF(N85&gt;0,SUM(C85:N85)," ")</f>
        <v xml:space="preserve"> </v>
      </c>
    </row>
    <row r="86" spans="2:15">
      <c r="B86" s="264">
        <f>DATE($C$3,4,1)</f>
        <v>43922</v>
      </c>
      <c r="C86" s="265">
        <f t="shared" si="15"/>
        <v>0</v>
      </c>
      <c r="D86" s="273">
        <f t="shared" si="15"/>
        <v>0</v>
      </c>
      <c r="E86" s="275">
        <f t="shared" si="15"/>
        <v>0</v>
      </c>
      <c r="F86" s="266"/>
      <c r="G86" s="276"/>
      <c r="H86" s="276"/>
      <c r="I86" s="277"/>
      <c r="J86" s="276"/>
      <c r="K86" s="278"/>
      <c r="L86" s="276"/>
      <c r="M86" s="276"/>
      <c r="N86" s="276"/>
      <c r="O86" s="317" t="str">
        <f>IF(N86&gt;0,SUM(C86:N86)," ")</f>
        <v xml:space="preserve"> </v>
      </c>
    </row>
    <row r="87" spans="2:15">
      <c r="B87" s="272">
        <f>DATE($C$3,5,1)</f>
        <v>43952</v>
      </c>
      <c r="C87" s="265">
        <f t="shared" si="15"/>
        <v>0</v>
      </c>
      <c r="D87" s="273">
        <f t="shared" si="15"/>
        <v>0</v>
      </c>
      <c r="E87" s="279">
        <f t="shared" si="15"/>
        <v>0</v>
      </c>
      <c r="F87" s="280">
        <f t="shared" si="15"/>
        <v>0</v>
      </c>
      <c r="G87" s="281"/>
      <c r="H87" s="276"/>
      <c r="I87" s="277"/>
      <c r="J87" s="276"/>
      <c r="K87" s="278"/>
      <c r="L87" s="276"/>
      <c r="M87" s="276"/>
      <c r="N87" s="276"/>
      <c r="O87" s="317" t="str">
        <f t="shared" ref="O87:O94" si="16">IF(N87&gt;0,SUM(C87:N87)," ")</f>
        <v xml:space="preserve"> </v>
      </c>
    </row>
    <row r="88" spans="2:15">
      <c r="B88" s="264">
        <f>DATE($C$3,6,1)</f>
        <v>43983</v>
      </c>
      <c r="C88" s="265">
        <f t="shared" si="15"/>
        <v>0</v>
      </c>
      <c r="D88" s="273">
        <f t="shared" si="15"/>
        <v>0</v>
      </c>
      <c r="E88" s="279">
        <f t="shared" si="15"/>
        <v>0</v>
      </c>
      <c r="F88" s="273">
        <f t="shared" si="15"/>
        <v>0</v>
      </c>
      <c r="G88" s="280">
        <f t="shared" si="15"/>
        <v>0</v>
      </c>
      <c r="H88" s="281"/>
      <c r="I88" s="277"/>
      <c r="J88" s="276"/>
      <c r="K88" s="278"/>
      <c r="L88" s="276"/>
      <c r="M88" s="276"/>
      <c r="N88" s="276"/>
      <c r="O88" s="317" t="str">
        <f t="shared" si="16"/>
        <v xml:space="preserve"> </v>
      </c>
    </row>
    <row r="89" spans="2:15">
      <c r="B89" s="272">
        <f>DATE($C$3,7,1)</f>
        <v>44013</v>
      </c>
      <c r="C89" s="265">
        <f t="shared" si="15"/>
        <v>0</v>
      </c>
      <c r="D89" s="273">
        <f t="shared" si="15"/>
        <v>0</v>
      </c>
      <c r="E89" s="279">
        <f t="shared" si="15"/>
        <v>0</v>
      </c>
      <c r="F89" s="273">
        <f t="shared" si="15"/>
        <v>0</v>
      </c>
      <c r="G89" s="273">
        <f t="shared" si="15"/>
        <v>0</v>
      </c>
      <c r="H89" s="282">
        <f t="shared" si="15"/>
        <v>0</v>
      </c>
      <c r="I89" s="283"/>
      <c r="J89" s="276"/>
      <c r="K89" s="278"/>
      <c r="L89" s="276"/>
      <c r="M89" s="276"/>
      <c r="N89" s="276"/>
      <c r="O89" s="317" t="str">
        <f t="shared" si="16"/>
        <v xml:space="preserve"> </v>
      </c>
    </row>
    <row r="90" spans="2:15">
      <c r="B90" s="264">
        <f>DATE($C$3,8,1)</f>
        <v>44044</v>
      </c>
      <c r="C90" s="265">
        <f t="shared" si="15"/>
        <v>0</v>
      </c>
      <c r="D90" s="273">
        <f t="shared" si="15"/>
        <v>0</v>
      </c>
      <c r="E90" s="279">
        <f t="shared" si="15"/>
        <v>0</v>
      </c>
      <c r="F90" s="273">
        <f t="shared" si="15"/>
        <v>0</v>
      </c>
      <c r="G90" s="273">
        <f t="shared" si="15"/>
        <v>0</v>
      </c>
      <c r="H90" s="273">
        <f t="shared" si="15"/>
        <v>0</v>
      </c>
      <c r="I90" s="284">
        <f t="shared" si="15"/>
        <v>0</v>
      </c>
      <c r="J90" s="281"/>
      <c r="K90" s="278"/>
      <c r="L90" s="276"/>
      <c r="M90" s="276"/>
      <c r="N90" s="276"/>
      <c r="O90" s="317" t="str">
        <f t="shared" si="16"/>
        <v xml:space="preserve"> </v>
      </c>
    </row>
    <row r="91" spans="2:15">
      <c r="B91" s="272">
        <f>DATE($C$3,9,1)</f>
        <v>44075</v>
      </c>
      <c r="C91" s="265">
        <f t="shared" si="15"/>
        <v>0</v>
      </c>
      <c r="D91" s="273">
        <f t="shared" si="15"/>
        <v>0</v>
      </c>
      <c r="E91" s="279">
        <f t="shared" si="15"/>
        <v>0</v>
      </c>
      <c r="F91" s="273">
        <f t="shared" si="15"/>
        <v>0</v>
      </c>
      <c r="G91" s="273">
        <f t="shared" si="15"/>
        <v>0</v>
      </c>
      <c r="H91" s="273">
        <f t="shared" si="15"/>
        <v>0</v>
      </c>
      <c r="I91" s="265">
        <f t="shared" si="15"/>
        <v>0</v>
      </c>
      <c r="J91" s="280">
        <f t="shared" si="15"/>
        <v>0</v>
      </c>
      <c r="K91" s="321"/>
      <c r="L91" s="276"/>
      <c r="M91" s="276"/>
      <c r="N91" s="276"/>
      <c r="O91" s="317" t="str">
        <f t="shared" si="16"/>
        <v xml:space="preserve"> </v>
      </c>
    </row>
    <row r="92" spans="2:15">
      <c r="B92" s="264">
        <f>DATE($C$3,10,1)</f>
        <v>44105</v>
      </c>
      <c r="C92" s="265">
        <f t="shared" si="15"/>
        <v>0</v>
      </c>
      <c r="D92" s="273">
        <f t="shared" si="15"/>
        <v>0</v>
      </c>
      <c r="E92" s="279">
        <f t="shared" si="15"/>
        <v>0</v>
      </c>
      <c r="F92" s="273">
        <f t="shared" si="15"/>
        <v>0</v>
      </c>
      <c r="G92" s="273">
        <f t="shared" si="15"/>
        <v>0</v>
      </c>
      <c r="H92" s="273">
        <f t="shared" si="15"/>
        <v>0</v>
      </c>
      <c r="I92" s="265">
        <f t="shared" si="15"/>
        <v>0</v>
      </c>
      <c r="J92" s="273">
        <f t="shared" si="15"/>
        <v>0</v>
      </c>
      <c r="K92" s="275">
        <f t="shared" si="15"/>
        <v>0</v>
      </c>
      <c r="L92" s="266"/>
      <c r="M92" s="276"/>
      <c r="N92" s="276"/>
      <c r="O92" s="317" t="str">
        <f t="shared" si="16"/>
        <v xml:space="preserve"> </v>
      </c>
    </row>
    <row r="93" spans="2:15">
      <c r="B93" s="272">
        <f>DATE($C$3,11,1)</f>
        <v>44136</v>
      </c>
      <c r="C93" s="265">
        <f t="shared" si="15"/>
        <v>0</v>
      </c>
      <c r="D93" s="273">
        <f t="shared" si="15"/>
        <v>0</v>
      </c>
      <c r="E93" s="279">
        <f t="shared" si="15"/>
        <v>0</v>
      </c>
      <c r="F93" s="273">
        <f t="shared" si="15"/>
        <v>0</v>
      </c>
      <c r="G93" s="273">
        <f t="shared" si="15"/>
        <v>0</v>
      </c>
      <c r="H93" s="273">
        <f t="shared" si="15"/>
        <v>0</v>
      </c>
      <c r="I93" s="265">
        <f t="shared" si="15"/>
        <v>0</v>
      </c>
      <c r="J93" s="273">
        <f t="shared" si="15"/>
        <v>0</v>
      </c>
      <c r="K93" s="279">
        <f t="shared" si="15"/>
        <v>0</v>
      </c>
      <c r="L93" s="280">
        <f t="shared" si="15"/>
        <v>0</v>
      </c>
      <c r="M93" s="281"/>
      <c r="N93" s="276"/>
      <c r="O93" s="317" t="str">
        <f t="shared" si="16"/>
        <v xml:space="preserve"> </v>
      </c>
    </row>
    <row r="94" spans="2:15">
      <c r="B94" s="264">
        <f>DATE($C$3,12,1)</f>
        <v>44166</v>
      </c>
      <c r="C94" s="285">
        <f t="shared" si="15"/>
        <v>0</v>
      </c>
      <c r="D94" s="286">
        <f t="shared" si="15"/>
        <v>0</v>
      </c>
      <c r="E94" s="287">
        <f t="shared" si="15"/>
        <v>0</v>
      </c>
      <c r="F94" s="286">
        <f t="shared" si="15"/>
        <v>0</v>
      </c>
      <c r="G94" s="286">
        <f t="shared" si="15"/>
        <v>0</v>
      </c>
      <c r="H94" s="286">
        <f t="shared" si="15"/>
        <v>0</v>
      </c>
      <c r="I94" s="285">
        <f t="shared" si="15"/>
        <v>0</v>
      </c>
      <c r="J94" s="286">
        <f t="shared" si="15"/>
        <v>0</v>
      </c>
      <c r="K94" s="287">
        <f t="shared" si="15"/>
        <v>0</v>
      </c>
      <c r="L94" s="286">
        <f t="shared" si="15"/>
        <v>0</v>
      </c>
      <c r="M94" s="288">
        <f t="shared" si="15"/>
        <v>0</v>
      </c>
      <c r="N94" s="322"/>
      <c r="O94" s="323" t="str">
        <f t="shared" si="16"/>
        <v xml:space="preserve"> </v>
      </c>
    </row>
    <row r="95" spans="2:15">
      <c r="B95" s="290" t="s">
        <v>161</v>
      </c>
      <c r="C95" s="291">
        <f>+C83</f>
        <v>0</v>
      </c>
      <c r="D95" s="292">
        <f>D84</f>
        <v>0</v>
      </c>
      <c r="E95" s="293">
        <f>+E85</f>
        <v>0</v>
      </c>
      <c r="F95" s="292">
        <f>+F86</f>
        <v>0</v>
      </c>
      <c r="G95" s="292">
        <f>+G87</f>
        <v>0</v>
      </c>
      <c r="H95" s="292">
        <f>+H88</f>
        <v>0</v>
      </c>
      <c r="I95" s="291">
        <f>+I89</f>
        <v>0</v>
      </c>
      <c r="J95" s="292">
        <f>+J90</f>
        <v>0</v>
      </c>
      <c r="K95" s="293">
        <f>+K91</f>
        <v>0</v>
      </c>
      <c r="L95" s="292">
        <f>+L92</f>
        <v>0</v>
      </c>
      <c r="M95" s="292">
        <f>+M93</f>
        <v>0</v>
      </c>
      <c r="N95" s="292">
        <f>+N94</f>
        <v>0</v>
      </c>
      <c r="O95" s="354" t="str">
        <f>IF(N95&gt;0,SUM(C95:N95)," ")</f>
        <v xml:space="preserve"> </v>
      </c>
    </row>
    <row r="96" spans="2:15" s="328" customFormat="1">
      <c r="B96" s="355" t="s">
        <v>162</v>
      </c>
      <c r="C96" s="356">
        <f>+IF(ISNUMBER(C95),C95-C82," ")</f>
        <v>0</v>
      </c>
      <c r="D96" s="326">
        <f t="shared" ref="D96:N96" si="17">+IF(ISNUMBER(D95),D95-D82," ")</f>
        <v>0</v>
      </c>
      <c r="E96" s="327">
        <f t="shared" si="17"/>
        <v>0</v>
      </c>
      <c r="F96" s="326">
        <f t="shared" si="17"/>
        <v>0</v>
      </c>
      <c r="G96" s="326">
        <f t="shared" si="17"/>
        <v>0</v>
      </c>
      <c r="H96" s="326">
        <f t="shared" si="17"/>
        <v>0</v>
      </c>
      <c r="I96" s="356">
        <f t="shared" si="17"/>
        <v>0</v>
      </c>
      <c r="J96" s="326">
        <f t="shared" si="17"/>
        <v>0</v>
      </c>
      <c r="K96" s="327">
        <f t="shared" si="17"/>
        <v>0</v>
      </c>
      <c r="L96" s="326">
        <f t="shared" si="17"/>
        <v>0</v>
      </c>
      <c r="M96" s="326">
        <f t="shared" si="17"/>
        <v>0</v>
      </c>
      <c r="N96" s="326">
        <f t="shared" si="17"/>
        <v>0</v>
      </c>
      <c r="O96" s="357" t="str">
        <f>+IFERROR(O95-O82," ")</f>
        <v xml:space="preserve"> </v>
      </c>
    </row>
    <row r="97" spans="2:17">
      <c r="B97" s="358" t="s">
        <v>164</v>
      </c>
      <c r="C97" s="359">
        <f>+C95</f>
        <v>0</v>
      </c>
      <c r="D97" s="330">
        <f>+SUM($C95:D95)</f>
        <v>0</v>
      </c>
      <c r="E97" s="331">
        <f>+SUM($C95:E95)</f>
        <v>0</v>
      </c>
      <c r="F97" s="330">
        <f>+SUM($C95:F95)</f>
        <v>0</v>
      </c>
      <c r="G97" s="330">
        <f>+SUM($C95:G95)</f>
        <v>0</v>
      </c>
      <c r="H97" s="330">
        <f>+SUM($C95:H95)</f>
        <v>0</v>
      </c>
      <c r="I97" s="359">
        <f>+SUM($C95:I95)</f>
        <v>0</v>
      </c>
      <c r="J97" s="330">
        <f>+SUM($C95:J95)</f>
        <v>0</v>
      </c>
      <c r="K97" s="331">
        <f>+SUM($C95:K95)</f>
        <v>0</v>
      </c>
      <c r="L97" s="330">
        <f>+SUM($C95:L95)</f>
        <v>0</v>
      </c>
      <c r="M97" s="330">
        <f>+SUM($C95:M95)</f>
        <v>0</v>
      </c>
      <c r="N97" s="330">
        <f>+SUM($C95:N95)</f>
        <v>0</v>
      </c>
      <c r="O97" s="332"/>
      <c r="Q97" s="333"/>
    </row>
    <row r="98" spans="2:17">
      <c r="B98" s="360" t="s">
        <v>165</v>
      </c>
      <c r="C98" s="361">
        <f>+C82</f>
        <v>0</v>
      </c>
      <c r="D98" s="335">
        <f>+SUM($C82:D82)</f>
        <v>0</v>
      </c>
      <c r="E98" s="336">
        <f>+SUM($C82:E82)</f>
        <v>0</v>
      </c>
      <c r="F98" s="335">
        <f>+SUM($C82:F82)</f>
        <v>0</v>
      </c>
      <c r="G98" s="335">
        <f>+SUM($C82:G82)</f>
        <v>0</v>
      </c>
      <c r="H98" s="335">
        <f>+SUM($C82:H82)</f>
        <v>0</v>
      </c>
      <c r="I98" s="361">
        <f>+SUM($C82:I82)</f>
        <v>0</v>
      </c>
      <c r="J98" s="335">
        <f>+SUM($C82:J82)</f>
        <v>0</v>
      </c>
      <c r="K98" s="336">
        <f>+SUM($C82:K82)</f>
        <v>0</v>
      </c>
      <c r="L98" s="335">
        <f>+SUM($C82:L82)</f>
        <v>0</v>
      </c>
      <c r="M98" s="335">
        <f>+SUM($C82:M82)</f>
        <v>0</v>
      </c>
      <c r="N98" s="335">
        <f>+SUM($C82:N82)</f>
        <v>0</v>
      </c>
      <c r="O98" s="332"/>
    </row>
    <row r="99" spans="2:17" ht="13.5" thickBot="1">
      <c r="B99" s="362" t="s">
        <v>166</v>
      </c>
      <c r="C99" s="363">
        <f>+IFERROR((C97/C98),0)</f>
        <v>0</v>
      </c>
      <c r="D99" s="338">
        <f t="shared" ref="D99:N99" si="18">+IFERROR((D97/D98),0)</f>
        <v>0</v>
      </c>
      <c r="E99" s="339">
        <f t="shared" si="18"/>
        <v>0</v>
      </c>
      <c r="F99" s="338">
        <f t="shared" si="18"/>
        <v>0</v>
      </c>
      <c r="G99" s="338">
        <f t="shared" si="18"/>
        <v>0</v>
      </c>
      <c r="H99" s="338">
        <f t="shared" si="18"/>
        <v>0</v>
      </c>
      <c r="I99" s="363">
        <f t="shared" si="18"/>
        <v>0</v>
      </c>
      <c r="J99" s="338">
        <f t="shared" si="18"/>
        <v>0</v>
      </c>
      <c r="K99" s="339">
        <f t="shared" si="18"/>
        <v>0</v>
      </c>
      <c r="L99" s="338">
        <f t="shared" si="18"/>
        <v>0</v>
      </c>
      <c r="M99" s="338">
        <f t="shared" si="18"/>
        <v>0</v>
      </c>
      <c r="N99" s="338">
        <f t="shared" si="18"/>
        <v>0</v>
      </c>
      <c r="O99" s="364" t="str">
        <f>+IFERROR((O95/O82)," ")</f>
        <v xml:space="preserve"> </v>
      </c>
    </row>
    <row r="100" spans="2:17" ht="13.5" thickBot="1"/>
    <row r="101" spans="2:17" ht="13.5" thickBot="1">
      <c r="B101" s="365" t="s">
        <v>122</v>
      </c>
      <c r="C101" s="253">
        <f>DATE($C$3,1,1)</f>
        <v>43831</v>
      </c>
      <c r="D101" s="253">
        <f>DATE($C$3,2,1)</f>
        <v>43862</v>
      </c>
      <c r="E101" s="254">
        <f>DATE($C$3,3,1)</f>
        <v>43891</v>
      </c>
      <c r="F101" s="252">
        <f>DATE($C$3,4,1)</f>
        <v>43922</v>
      </c>
      <c r="G101" s="253">
        <f>DATE($C$3,5,1)</f>
        <v>43952</v>
      </c>
      <c r="H101" s="254">
        <f>DATE($C$3,6,1)</f>
        <v>43983</v>
      </c>
      <c r="I101" s="252">
        <f>DATE($C$3,7,1)</f>
        <v>44013</v>
      </c>
      <c r="J101" s="253">
        <f>DATE($C$3,8,1)</f>
        <v>44044</v>
      </c>
      <c r="K101" s="254">
        <f>DATE($C$3,9,1)</f>
        <v>44075</v>
      </c>
      <c r="L101" s="253">
        <f>DATE($C$3,10,1)</f>
        <v>44105</v>
      </c>
      <c r="M101" s="253">
        <f>DATE($C$3,11,1)</f>
        <v>44136</v>
      </c>
      <c r="N101" s="254">
        <f>DATE($C$3,12,1)</f>
        <v>44166</v>
      </c>
      <c r="P101" s="348"/>
      <c r="Q101" s="348"/>
    </row>
    <row r="102" spans="2:17">
      <c r="B102" s="366" t="str">
        <f>$C$3&amp;" Plan"</f>
        <v>2020 Plan</v>
      </c>
      <c r="C102" s="367"/>
      <c r="D102" s="368"/>
      <c r="E102" s="369"/>
      <c r="F102" s="370"/>
      <c r="G102" s="368"/>
      <c r="H102" s="369"/>
      <c r="I102" s="370"/>
      <c r="J102" s="368"/>
      <c r="K102" s="369"/>
      <c r="L102" s="370"/>
      <c r="M102" s="368"/>
      <c r="N102" s="371"/>
    </row>
    <row r="103" spans="2:17">
      <c r="B103" s="307">
        <f>DATE($C$3,1,1)</f>
        <v>43831</v>
      </c>
      <c r="C103" s="372"/>
      <c r="D103" s="373"/>
      <c r="E103" s="374"/>
      <c r="F103" s="375"/>
      <c r="G103" s="373"/>
      <c r="H103" s="374"/>
      <c r="I103" s="375"/>
      <c r="J103" s="373"/>
      <c r="K103" s="374"/>
      <c r="L103" s="375"/>
      <c r="M103" s="373"/>
      <c r="N103" s="376"/>
    </row>
    <row r="104" spans="2:17">
      <c r="B104" s="313">
        <f>DATE($C$3,2,1)</f>
        <v>43862</v>
      </c>
      <c r="C104" s="377"/>
      <c r="D104" s="378"/>
      <c r="E104" s="379"/>
      <c r="F104" s="380"/>
      <c r="G104" s="381"/>
      <c r="H104" s="379"/>
      <c r="I104" s="380"/>
      <c r="J104" s="381"/>
      <c r="K104" s="379"/>
      <c r="L104" s="380"/>
      <c r="M104" s="381"/>
      <c r="N104" s="382"/>
    </row>
    <row r="105" spans="2:17">
      <c r="B105" s="314">
        <f>DATE($C$3,3,1)</f>
        <v>43891</v>
      </c>
      <c r="C105" s="383"/>
      <c r="D105" s="384"/>
      <c r="E105" s="385"/>
      <c r="F105" s="386"/>
      <c r="G105" s="387"/>
      <c r="H105" s="388"/>
      <c r="I105" s="386"/>
      <c r="J105" s="387"/>
      <c r="K105" s="388"/>
      <c r="L105" s="386"/>
      <c r="M105" s="387"/>
      <c r="N105" s="389"/>
    </row>
    <row r="106" spans="2:17">
      <c r="B106" s="313">
        <f>DATE($C$3,4,1)</f>
        <v>43922</v>
      </c>
      <c r="C106" s="383"/>
      <c r="D106" s="383"/>
      <c r="E106" s="390"/>
      <c r="F106" s="378"/>
      <c r="G106" s="387"/>
      <c r="H106" s="388"/>
      <c r="I106" s="386"/>
      <c r="J106" s="387"/>
      <c r="K106" s="388"/>
      <c r="L106" s="386"/>
      <c r="M106" s="387"/>
      <c r="N106" s="389"/>
    </row>
    <row r="107" spans="2:17">
      <c r="B107" s="314">
        <f>DATE($C$3,5,1)</f>
        <v>43952</v>
      </c>
      <c r="C107" s="383"/>
      <c r="D107" s="383"/>
      <c r="E107" s="391"/>
      <c r="F107" s="384"/>
      <c r="G107" s="392"/>
      <c r="H107" s="388"/>
      <c r="I107" s="386"/>
      <c r="J107" s="387"/>
      <c r="K107" s="388"/>
      <c r="L107" s="386"/>
      <c r="M107" s="387"/>
      <c r="N107" s="389"/>
    </row>
    <row r="108" spans="2:17">
      <c r="B108" s="313">
        <f>DATE($C$3,6,1)</f>
        <v>43983</v>
      </c>
      <c r="C108" s="383"/>
      <c r="D108" s="383"/>
      <c r="E108" s="391"/>
      <c r="F108" s="383"/>
      <c r="G108" s="384"/>
      <c r="H108" s="385"/>
      <c r="I108" s="386"/>
      <c r="J108" s="387"/>
      <c r="K108" s="388"/>
      <c r="L108" s="386"/>
      <c r="M108" s="387"/>
      <c r="N108" s="389"/>
    </row>
    <row r="109" spans="2:17">
      <c r="B109" s="314">
        <f>DATE($C$3,7,1)</f>
        <v>44013</v>
      </c>
      <c r="C109" s="383"/>
      <c r="D109" s="383"/>
      <c r="E109" s="391"/>
      <c r="F109" s="383"/>
      <c r="G109" s="383"/>
      <c r="H109" s="393"/>
      <c r="I109" s="394"/>
      <c r="J109" s="387"/>
      <c r="K109" s="388"/>
      <c r="L109" s="386"/>
      <c r="M109" s="387"/>
      <c r="N109" s="389"/>
    </row>
    <row r="110" spans="2:17">
      <c r="B110" s="313">
        <f>DATE($C$3,8,1)</f>
        <v>44044</v>
      </c>
      <c r="C110" s="383"/>
      <c r="D110" s="383"/>
      <c r="E110" s="391"/>
      <c r="F110" s="383"/>
      <c r="G110" s="383"/>
      <c r="H110" s="391"/>
      <c r="I110" s="384"/>
      <c r="J110" s="392"/>
      <c r="K110" s="389"/>
      <c r="L110" s="387"/>
      <c r="M110" s="387"/>
      <c r="N110" s="389"/>
    </row>
    <row r="111" spans="2:17">
      <c r="B111" s="314">
        <f>DATE($C$3,9,1)</f>
        <v>44075</v>
      </c>
      <c r="C111" s="383"/>
      <c r="D111" s="383"/>
      <c r="E111" s="391"/>
      <c r="F111" s="383"/>
      <c r="G111" s="383"/>
      <c r="H111" s="391"/>
      <c r="I111" s="383"/>
      <c r="J111" s="384"/>
      <c r="K111" s="395"/>
      <c r="L111" s="387"/>
      <c r="M111" s="387"/>
      <c r="N111" s="389"/>
    </row>
    <row r="112" spans="2:17">
      <c r="B112" s="313">
        <f>DATE($C$3,10,1)</f>
        <v>44105</v>
      </c>
      <c r="C112" s="383"/>
      <c r="D112" s="383"/>
      <c r="E112" s="391"/>
      <c r="F112" s="383"/>
      <c r="G112" s="383"/>
      <c r="H112" s="391"/>
      <c r="I112" s="383"/>
      <c r="J112" s="383"/>
      <c r="K112" s="390"/>
      <c r="L112" s="378"/>
      <c r="M112" s="387"/>
      <c r="N112" s="389"/>
    </row>
    <row r="113" spans="2:14">
      <c r="B113" s="314">
        <f>DATE($C$3,11,1)</f>
        <v>44136</v>
      </c>
      <c r="C113" s="383"/>
      <c r="D113" s="383"/>
      <c r="E113" s="391"/>
      <c r="F113" s="383"/>
      <c r="G113" s="383"/>
      <c r="H113" s="391"/>
      <c r="I113" s="383"/>
      <c r="J113" s="383"/>
      <c r="K113" s="391"/>
      <c r="L113" s="384"/>
      <c r="M113" s="392"/>
      <c r="N113" s="389"/>
    </row>
    <row r="114" spans="2:14">
      <c r="B114" s="313">
        <f>DATE($C$3,12,1)</f>
        <v>44166</v>
      </c>
      <c r="C114" s="396"/>
      <c r="D114" s="396"/>
      <c r="E114" s="397"/>
      <c r="F114" s="396"/>
      <c r="G114" s="396"/>
      <c r="H114" s="397"/>
      <c r="I114" s="396"/>
      <c r="J114" s="396"/>
      <c r="K114" s="397"/>
      <c r="L114" s="396"/>
      <c r="M114" s="398"/>
      <c r="N114" s="399"/>
    </row>
    <row r="115" spans="2:14">
      <c r="B115" s="324" t="s">
        <v>161</v>
      </c>
      <c r="C115" s="400">
        <f>+C103</f>
        <v>0</v>
      </c>
      <c r="D115" s="400">
        <f>+D104</f>
        <v>0</v>
      </c>
      <c r="E115" s="401">
        <f>+E105</f>
        <v>0</v>
      </c>
      <c r="F115" s="400">
        <f>+F106</f>
        <v>0</v>
      </c>
      <c r="G115" s="400">
        <f>+G107</f>
        <v>0</v>
      </c>
      <c r="H115" s="401">
        <f>+H108</f>
        <v>0</v>
      </c>
      <c r="I115" s="400">
        <f>+I109</f>
        <v>0</v>
      </c>
      <c r="J115" s="400">
        <f>+J110</f>
        <v>0</v>
      </c>
      <c r="K115" s="401">
        <f>+K111</f>
        <v>0</v>
      </c>
      <c r="L115" s="400">
        <f>+L112</f>
        <v>0</v>
      </c>
      <c r="M115" s="400">
        <f>+M113</f>
        <v>0</v>
      </c>
      <c r="N115" s="401">
        <f>+N114</f>
        <v>0</v>
      </c>
    </row>
    <row r="116" spans="2:14" ht="13.5" thickBot="1">
      <c r="B116" s="402" t="s">
        <v>162</v>
      </c>
      <c r="C116" s="403">
        <f>+IF(ISNUMBER(C115),C115-C102," ")</f>
        <v>0</v>
      </c>
      <c r="D116" s="403">
        <f t="shared" ref="D116:N116" si="19">+IF(ISNUMBER(D115),D115-D102," ")</f>
        <v>0</v>
      </c>
      <c r="E116" s="404">
        <f t="shared" si="19"/>
        <v>0</v>
      </c>
      <c r="F116" s="403">
        <f t="shared" si="19"/>
        <v>0</v>
      </c>
      <c r="G116" s="403">
        <f t="shared" si="19"/>
        <v>0</v>
      </c>
      <c r="H116" s="404">
        <f t="shared" si="19"/>
        <v>0</v>
      </c>
      <c r="I116" s="403">
        <f t="shared" si="19"/>
        <v>0</v>
      </c>
      <c r="J116" s="403">
        <f t="shared" si="19"/>
        <v>0</v>
      </c>
      <c r="K116" s="404">
        <f t="shared" si="19"/>
        <v>0</v>
      </c>
      <c r="L116" s="403">
        <f t="shared" si="19"/>
        <v>0</v>
      </c>
      <c r="M116" s="403">
        <f t="shared" si="19"/>
        <v>0</v>
      </c>
      <c r="N116" s="404">
        <f t="shared" si="19"/>
        <v>0</v>
      </c>
    </row>
    <row r="117" spans="2:14">
      <c r="B117" s="347"/>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D147"/>
  <sheetViews>
    <sheetView showGridLines="0" zoomScale="90" zoomScaleNormal="90" zoomScaleSheetLayoutView="50" workbookViewId="0">
      <pane xSplit="3" ySplit="4" topLeftCell="D5" activePane="bottomRight" state="frozen"/>
      <selection activeCell="B11" sqref="B11"/>
      <selection pane="topRight" activeCell="B11" sqref="B11"/>
      <selection pane="bottomLeft" activeCell="B11" sqref="B11"/>
      <selection pane="bottomRight" activeCell="D5" sqref="D5"/>
    </sheetView>
  </sheetViews>
  <sheetFormatPr defaultColWidth="9.140625" defaultRowHeight="12.75"/>
  <cols>
    <col min="1" max="1" width="1.7109375" style="1" customWidth="1"/>
    <col min="2" max="2" width="37.7109375" style="1" customWidth="1"/>
    <col min="3" max="3" width="12.140625" style="1" customWidth="1"/>
    <col min="4" max="4" width="16.5703125" style="1" customWidth="1"/>
    <col min="5" max="21" width="17.85546875" style="1" bestFit="1" customWidth="1"/>
    <col min="22" max="39" width="19" style="1" bestFit="1" customWidth="1"/>
    <col min="40" max="40" width="1" style="1" customWidth="1"/>
    <col min="41" max="52" width="15.7109375" style="1" bestFit="1" customWidth="1"/>
    <col min="53" max="53" width="3.140625" style="1" customWidth="1"/>
    <col min="54" max="56" width="15.7109375" style="1" bestFit="1" customWidth="1"/>
    <col min="57" max="16384" width="9.140625" style="1"/>
  </cols>
  <sheetData>
    <row r="1" spans="1:56" ht="18.75">
      <c r="B1" s="126" t="s">
        <v>199</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row>
    <row r="4" spans="1:56" ht="13.5" thickBot="1">
      <c r="A4" s="32" t="s">
        <v>0</v>
      </c>
      <c r="B4" s="577" t="s">
        <v>198</v>
      </c>
      <c r="C4" s="578"/>
      <c r="D4" s="114">
        <f>'Model &amp; Metrics'!H4</f>
        <v>43831</v>
      </c>
      <c r="E4" s="114">
        <f>'Model &amp; Metrics'!I4</f>
        <v>43890</v>
      </c>
      <c r="F4" s="114">
        <f>'Model &amp; Metrics'!J4</f>
        <v>43921</v>
      </c>
      <c r="G4" s="114">
        <f>'Model &amp; Metrics'!K4</f>
        <v>43951</v>
      </c>
      <c r="H4" s="114">
        <f>'Model &amp; Metrics'!L4</f>
        <v>43982</v>
      </c>
      <c r="I4" s="114">
        <f>'Model &amp; Metrics'!M4</f>
        <v>44012</v>
      </c>
      <c r="J4" s="114">
        <f>'Model &amp; Metrics'!N4</f>
        <v>44043</v>
      </c>
      <c r="K4" s="114">
        <f>'Model &amp; Metrics'!O4</f>
        <v>44074</v>
      </c>
      <c r="L4" s="114">
        <f>'Model &amp; Metrics'!P4</f>
        <v>44104</v>
      </c>
      <c r="M4" s="114">
        <f>'Model &amp; Metrics'!Q4</f>
        <v>44135</v>
      </c>
      <c r="N4" s="114">
        <f>'Model &amp; Metrics'!R4</f>
        <v>44165</v>
      </c>
      <c r="O4" s="114">
        <f>'Model &amp; Metrics'!S4</f>
        <v>44196</v>
      </c>
      <c r="P4" s="114">
        <f>'Model &amp; Metrics'!T4</f>
        <v>44227</v>
      </c>
      <c r="Q4" s="114">
        <f>'Model &amp; Metrics'!U4</f>
        <v>44255</v>
      </c>
      <c r="R4" s="114">
        <f>'Model &amp; Metrics'!V4</f>
        <v>44286</v>
      </c>
      <c r="S4" s="114">
        <f>'Model &amp; Metrics'!W4</f>
        <v>44316</v>
      </c>
      <c r="T4" s="114">
        <f>'Model &amp; Metrics'!X4</f>
        <v>44347</v>
      </c>
      <c r="U4" s="114">
        <f>'Model &amp; Metrics'!Y4</f>
        <v>44377</v>
      </c>
      <c r="V4" s="114">
        <f>'Model &amp; Metrics'!Z4</f>
        <v>44408</v>
      </c>
      <c r="W4" s="114">
        <f>'Model &amp; Metrics'!AA4</f>
        <v>44439</v>
      </c>
      <c r="X4" s="114">
        <f>'Model &amp; Metrics'!AB4</f>
        <v>44469</v>
      </c>
      <c r="Y4" s="114">
        <f>'Model &amp; Metrics'!AC4</f>
        <v>44500</v>
      </c>
      <c r="Z4" s="114">
        <f>'Model &amp; Metrics'!AD4</f>
        <v>44530</v>
      </c>
      <c r="AA4" s="114">
        <f>'Model &amp; Metrics'!AE4</f>
        <v>44561</v>
      </c>
      <c r="AB4" s="114">
        <f>'Model &amp; Metrics'!AF4</f>
        <v>44592</v>
      </c>
      <c r="AC4" s="114">
        <f>'Model &amp; Metrics'!AG4</f>
        <v>44620</v>
      </c>
      <c r="AD4" s="114">
        <f>'Model &amp; Metrics'!AH4</f>
        <v>44651</v>
      </c>
      <c r="AE4" s="114">
        <f>'Model &amp; Metrics'!AI4</f>
        <v>44681</v>
      </c>
      <c r="AF4" s="114">
        <f>'Model &amp; Metrics'!AJ4</f>
        <v>44712</v>
      </c>
      <c r="AG4" s="114">
        <f>'Model &amp; Metrics'!AK4</f>
        <v>44742</v>
      </c>
      <c r="AH4" s="114">
        <f>'Model &amp; Metrics'!AL4</f>
        <v>44773</v>
      </c>
      <c r="AI4" s="114">
        <f>'Model &amp; Metrics'!AM4</f>
        <v>44804</v>
      </c>
      <c r="AJ4" s="114">
        <f>'Model &amp; Metrics'!AN4</f>
        <v>44834</v>
      </c>
      <c r="AK4" s="114">
        <f>'Model &amp; Metrics'!AO4</f>
        <v>44865</v>
      </c>
      <c r="AL4" s="114">
        <f>'Model &amp; Metrics'!AP4</f>
        <v>44895</v>
      </c>
      <c r="AM4" s="114">
        <f>'Model &amp; Metrics'!AQ4</f>
        <v>44926</v>
      </c>
      <c r="AO4" s="133" t="str">
        <f>'Model &amp; Metrics'!AS4</f>
        <v>Q120</v>
      </c>
      <c r="AP4" s="133" t="str">
        <f>'Model &amp; Metrics'!AT4</f>
        <v>Q220</v>
      </c>
      <c r="AQ4" s="133" t="str">
        <f>'Model &amp; Metrics'!AU4</f>
        <v>Q320</v>
      </c>
      <c r="AR4" s="133" t="str">
        <f>'Model &amp; Metrics'!AV4</f>
        <v>Q420</v>
      </c>
      <c r="AS4" s="133" t="str">
        <f>'Model &amp; Metrics'!AW4</f>
        <v>Q121</v>
      </c>
      <c r="AT4" s="133" t="str">
        <f>'Model &amp; Metrics'!AX4</f>
        <v>Q221</v>
      </c>
      <c r="AU4" s="133" t="str">
        <f>'Model &amp; Metrics'!AY4</f>
        <v>Q321</v>
      </c>
      <c r="AV4" s="133" t="str">
        <f>'Model &amp; Metrics'!AZ4</f>
        <v>Q421</v>
      </c>
      <c r="AW4" s="133" t="str">
        <f>'Model &amp; Metrics'!BA4</f>
        <v>Q122</v>
      </c>
      <c r="AX4" s="133" t="str">
        <f>'Model &amp; Metrics'!BB4</f>
        <v>Q222</v>
      </c>
      <c r="AY4" s="133" t="str">
        <f>'Model &amp; Metrics'!BC4</f>
        <v>Q322</v>
      </c>
      <c r="AZ4" s="133" t="str">
        <f>'Model &amp; Metrics'!BD4</f>
        <v>Q422</v>
      </c>
      <c r="BB4" s="134">
        <f>'Model &amp; Metrics'!BF4</f>
        <v>2020</v>
      </c>
      <c r="BC4" s="134">
        <f>'Model &amp; Metrics'!BG4</f>
        <v>2021</v>
      </c>
      <c r="BD4" s="134">
        <f>'Model &amp; Metrics'!BH4</f>
        <v>2022</v>
      </c>
    </row>
    <row r="5" spans="1:56">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O5" s="136"/>
      <c r="AP5" s="136"/>
      <c r="AQ5" s="136"/>
      <c r="AR5" s="136"/>
      <c r="AS5" s="136"/>
      <c r="AT5" s="136"/>
      <c r="AU5" s="136"/>
      <c r="AV5" s="136"/>
      <c r="AW5" s="136"/>
      <c r="AX5" s="136"/>
      <c r="AY5" s="136"/>
      <c r="AZ5" s="136"/>
      <c r="BB5" s="138"/>
      <c r="BC5" s="138"/>
      <c r="BD5" s="138"/>
    </row>
    <row r="6" spans="1:56">
      <c r="B6" s="484" t="s">
        <v>197</v>
      </c>
      <c r="C6" s="522"/>
      <c r="D6" s="526">
        <v>0</v>
      </c>
      <c r="E6" s="525">
        <v>5000</v>
      </c>
      <c r="F6" s="525">
        <v>7500</v>
      </c>
      <c r="G6" s="525">
        <v>10000</v>
      </c>
      <c r="H6" s="525">
        <v>10000</v>
      </c>
      <c r="I6" s="525">
        <v>12500</v>
      </c>
      <c r="J6" s="525">
        <v>15000</v>
      </c>
      <c r="K6" s="525">
        <v>15000</v>
      </c>
      <c r="L6" s="525">
        <v>20000</v>
      </c>
      <c r="M6" s="525">
        <v>23000</v>
      </c>
      <c r="N6" s="525">
        <v>23400</v>
      </c>
      <c r="O6" s="525">
        <v>25000</v>
      </c>
      <c r="P6" s="525">
        <v>26300</v>
      </c>
      <c r="Q6" s="525">
        <v>27500</v>
      </c>
      <c r="R6" s="525">
        <v>27500</v>
      </c>
      <c r="S6" s="525">
        <v>30000</v>
      </c>
      <c r="T6" s="525">
        <v>30500</v>
      </c>
      <c r="U6" s="525">
        <v>32000</v>
      </c>
      <c r="V6" s="525">
        <v>35000</v>
      </c>
      <c r="W6" s="525">
        <v>35000</v>
      </c>
      <c r="X6" s="525">
        <f t="shared" ref="X6:AA6" si="0">+W6+5000</f>
        <v>40000</v>
      </c>
      <c r="Y6" s="525">
        <f t="shared" si="0"/>
        <v>45000</v>
      </c>
      <c r="Z6" s="525">
        <f t="shared" si="0"/>
        <v>50000</v>
      </c>
      <c r="AA6" s="525">
        <f t="shared" si="0"/>
        <v>55000</v>
      </c>
      <c r="AB6" s="525">
        <f>+AA6+5000</f>
        <v>60000</v>
      </c>
      <c r="AC6" s="525">
        <f t="shared" ref="AC6:AM6" si="1">+AB6+5000</f>
        <v>65000</v>
      </c>
      <c r="AD6" s="525">
        <f t="shared" si="1"/>
        <v>70000</v>
      </c>
      <c r="AE6" s="525">
        <f t="shared" si="1"/>
        <v>75000</v>
      </c>
      <c r="AF6" s="525">
        <f t="shared" si="1"/>
        <v>80000</v>
      </c>
      <c r="AG6" s="525">
        <f t="shared" si="1"/>
        <v>85000</v>
      </c>
      <c r="AH6" s="525">
        <f t="shared" si="1"/>
        <v>90000</v>
      </c>
      <c r="AI6" s="525">
        <f t="shared" si="1"/>
        <v>95000</v>
      </c>
      <c r="AJ6" s="525">
        <f t="shared" si="1"/>
        <v>100000</v>
      </c>
      <c r="AK6" s="525">
        <f t="shared" si="1"/>
        <v>105000</v>
      </c>
      <c r="AL6" s="525">
        <f t="shared" si="1"/>
        <v>110000</v>
      </c>
      <c r="AM6" s="525">
        <f t="shared" si="1"/>
        <v>115000</v>
      </c>
      <c r="AN6" s="477"/>
      <c r="AO6" s="523">
        <f>SUM(D6:F6)</f>
        <v>12500</v>
      </c>
      <c r="AP6" s="523">
        <f>SUM(G6:I6)</f>
        <v>32500</v>
      </c>
      <c r="AQ6" s="523">
        <f>SUM(J6:L6)</f>
        <v>50000</v>
      </c>
      <c r="AR6" s="523">
        <f>SUM(M6:O6)</f>
        <v>71400</v>
      </c>
      <c r="AS6" s="523">
        <f>SUM(P6:R6)</f>
        <v>81300</v>
      </c>
      <c r="AT6" s="523">
        <f>SUM(S6:U6)</f>
        <v>92500</v>
      </c>
      <c r="AU6" s="523">
        <f>SUM(V6:X6)</f>
        <v>110000</v>
      </c>
      <c r="AV6" s="523">
        <f>SUM(Y6:AA6)</f>
        <v>150000</v>
      </c>
      <c r="AW6" s="523">
        <f>SUM(AB6:AD6)</f>
        <v>195000</v>
      </c>
      <c r="AX6" s="523">
        <f>SUM(AE6:AG6)</f>
        <v>240000</v>
      </c>
      <c r="AY6" s="523">
        <f>SUM(AH6:AJ6)</f>
        <v>285000</v>
      </c>
      <c r="AZ6" s="523">
        <f>SUM(AK6:AM6)</f>
        <v>330000</v>
      </c>
      <c r="BA6" s="477"/>
      <c r="BB6" s="524">
        <f>SUM(AO6:AR6)</f>
        <v>166400</v>
      </c>
      <c r="BC6" s="524">
        <f>SUM(AS6:AV6)</f>
        <v>433800</v>
      </c>
      <c r="BD6" s="523">
        <f>SUM(AW6:AZ6)</f>
        <v>1050000</v>
      </c>
    </row>
    <row r="7" spans="1:56">
      <c r="B7" s="484" t="s">
        <v>196</v>
      </c>
      <c r="C7" s="522"/>
      <c r="D7" s="477"/>
      <c r="E7" s="477"/>
      <c r="F7" s="477"/>
      <c r="G7" s="477"/>
      <c r="H7" s="477"/>
      <c r="I7" s="477"/>
      <c r="J7" s="477"/>
      <c r="K7" s="477"/>
      <c r="L7" s="477"/>
      <c r="M7" s="477"/>
      <c r="N7" s="477"/>
      <c r="O7" s="477"/>
      <c r="P7" s="477"/>
      <c r="Q7" s="477"/>
      <c r="R7" s="477"/>
      <c r="S7" s="477"/>
      <c r="T7" s="477"/>
      <c r="U7" s="477"/>
      <c r="V7" s="477"/>
      <c r="W7" s="477"/>
      <c r="X7" s="477"/>
      <c r="Y7" s="477"/>
      <c r="Z7" s="477"/>
      <c r="AA7" s="477"/>
      <c r="AB7" s="477"/>
      <c r="AC7" s="477"/>
      <c r="AD7" s="477"/>
      <c r="AE7" s="477"/>
      <c r="AF7" s="477"/>
      <c r="AG7" s="477"/>
      <c r="AH7" s="477"/>
      <c r="AI7" s="477"/>
      <c r="AJ7" s="477"/>
      <c r="AK7" s="477"/>
      <c r="AL7" s="477"/>
      <c r="AM7" s="477"/>
      <c r="AN7" s="477"/>
      <c r="AO7" s="521"/>
      <c r="AP7" s="521"/>
      <c r="AQ7" s="521"/>
      <c r="AR7" s="477"/>
      <c r="AS7" s="477"/>
      <c r="AT7" s="477"/>
      <c r="AU7" s="477"/>
      <c r="AV7" s="477"/>
      <c r="AW7" s="477"/>
      <c r="AX7" s="477"/>
      <c r="AY7" s="477"/>
      <c r="AZ7" s="477"/>
      <c r="BA7" s="477"/>
      <c r="BB7" s="477"/>
      <c r="BC7" s="477"/>
      <c r="BD7" s="477"/>
    </row>
    <row r="8" spans="1:56">
      <c r="B8" s="493" t="s">
        <v>195</v>
      </c>
      <c r="C8" s="520">
        <v>2.5</v>
      </c>
      <c r="D8" s="519">
        <f>$C$8</f>
        <v>2.5</v>
      </c>
      <c r="E8" s="519">
        <f>$C$8</f>
        <v>2.5</v>
      </c>
      <c r="F8" s="519">
        <f t="shared" ref="F8:AM8" si="2">$C$8</f>
        <v>2.5</v>
      </c>
      <c r="G8" s="519">
        <f t="shared" si="2"/>
        <v>2.5</v>
      </c>
      <c r="H8" s="519">
        <f t="shared" si="2"/>
        <v>2.5</v>
      </c>
      <c r="I8" s="519">
        <f t="shared" si="2"/>
        <v>2.5</v>
      </c>
      <c r="J8" s="519">
        <f t="shared" si="2"/>
        <v>2.5</v>
      </c>
      <c r="K8" s="519">
        <f t="shared" si="2"/>
        <v>2.5</v>
      </c>
      <c r="L8" s="519">
        <f t="shared" si="2"/>
        <v>2.5</v>
      </c>
      <c r="M8" s="519">
        <f t="shared" si="2"/>
        <v>2.5</v>
      </c>
      <c r="N8" s="519">
        <f t="shared" si="2"/>
        <v>2.5</v>
      </c>
      <c r="O8" s="519">
        <f t="shared" si="2"/>
        <v>2.5</v>
      </c>
      <c r="P8" s="519">
        <f t="shared" si="2"/>
        <v>2.5</v>
      </c>
      <c r="Q8" s="519">
        <f t="shared" si="2"/>
        <v>2.5</v>
      </c>
      <c r="R8" s="519">
        <f t="shared" si="2"/>
        <v>2.5</v>
      </c>
      <c r="S8" s="519">
        <f t="shared" si="2"/>
        <v>2.5</v>
      </c>
      <c r="T8" s="519">
        <f t="shared" si="2"/>
        <v>2.5</v>
      </c>
      <c r="U8" s="519">
        <f t="shared" si="2"/>
        <v>2.5</v>
      </c>
      <c r="V8" s="519">
        <f t="shared" si="2"/>
        <v>2.5</v>
      </c>
      <c r="W8" s="519">
        <f t="shared" si="2"/>
        <v>2.5</v>
      </c>
      <c r="X8" s="519">
        <f t="shared" si="2"/>
        <v>2.5</v>
      </c>
      <c r="Y8" s="519">
        <f t="shared" si="2"/>
        <v>2.5</v>
      </c>
      <c r="Z8" s="519">
        <f t="shared" si="2"/>
        <v>2.5</v>
      </c>
      <c r="AA8" s="519">
        <f t="shared" si="2"/>
        <v>2.5</v>
      </c>
      <c r="AB8" s="519">
        <f t="shared" si="2"/>
        <v>2.5</v>
      </c>
      <c r="AC8" s="519">
        <f t="shared" si="2"/>
        <v>2.5</v>
      </c>
      <c r="AD8" s="519">
        <f t="shared" si="2"/>
        <v>2.5</v>
      </c>
      <c r="AE8" s="519">
        <f t="shared" si="2"/>
        <v>2.5</v>
      </c>
      <c r="AF8" s="519">
        <f t="shared" si="2"/>
        <v>2.5</v>
      </c>
      <c r="AG8" s="519">
        <f t="shared" si="2"/>
        <v>2.5</v>
      </c>
      <c r="AH8" s="519">
        <f t="shared" si="2"/>
        <v>2.5</v>
      </c>
      <c r="AI8" s="519">
        <f t="shared" si="2"/>
        <v>2.5</v>
      </c>
      <c r="AJ8" s="519">
        <f t="shared" si="2"/>
        <v>2.5</v>
      </c>
      <c r="AK8" s="519">
        <f t="shared" si="2"/>
        <v>2.5</v>
      </c>
      <c r="AL8" s="519">
        <f t="shared" si="2"/>
        <v>2.5</v>
      </c>
      <c r="AM8" s="519">
        <f t="shared" si="2"/>
        <v>2.5</v>
      </c>
      <c r="AN8" s="477"/>
      <c r="AO8" s="519">
        <f t="shared" ref="AO8:AZ8" si="3">(AO6*1000)/AO9</f>
        <v>2.5</v>
      </c>
      <c r="AP8" s="519">
        <f t="shared" si="3"/>
        <v>2.5</v>
      </c>
      <c r="AQ8" s="519">
        <f t="shared" si="3"/>
        <v>2.5</v>
      </c>
      <c r="AR8" s="519">
        <f t="shared" si="3"/>
        <v>2.5</v>
      </c>
      <c r="AS8" s="519">
        <f t="shared" si="3"/>
        <v>2.5</v>
      </c>
      <c r="AT8" s="519">
        <f t="shared" si="3"/>
        <v>2.5</v>
      </c>
      <c r="AU8" s="519">
        <f t="shared" si="3"/>
        <v>2.5</v>
      </c>
      <c r="AV8" s="519">
        <f t="shared" si="3"/>
        <v>2.5</v>
      </c>
      <c r="AW8" s="519">
        <f t="shared" si="3"/>
        <v>2.5</v>
      </c>
      <c r="AX8" s="519">
        <f t="shared" si="3"/>
        <v>2.5</v>
      </c>
      <c r="AY8" s="519">
        <f t="shared" si="3"/>
        <v>2.5</v>
      </c>
      <c r="AZ8" s="519">
        <f t="shared" si="3"/>
        <v>2.5</v>
      </c>
      <c r="BA8" s="477"/>
      <c r="BB8" s="519">
        <f>(BB6*1000)/BB9</f>
        <v>2.5</v>
      </c>
      <c r="BC8" s="519">
        <f>(BC6*1000)/BC9</f>
        <v>2.5</v>
      </c>
      <c r="BD8" s="519">
        <f>(BD6*1000)/BD9</f>
        <v>2.5</v>
      </c>
    </row>
    <row r="9" spans="1:56">
      <c r="B9" s="486" t="s">
        <v>194</v>
      </c>
      <c r="C9" s="480"/>
      <c r="D9" s="489">
        <f t="shared" ref="D9:AM9" si="4">D6*1000/D8</f>
        <v>0</v>
      </c>
      <c r="E9" s="489">
        <f t="shared" si="4"/>
        <v>2000000</v>
      </c>
      <c r="F9" s="489">
        <f t="shared" si="4"/>
        <v>3000000</v>
      </c>
      <c r="G9" s="489">
        <f t="shared" si="4"/>
        <v>4000000</v>
      </c>
      <c r="H9" s="489">
        <f t="shared" si="4"/>
        <v>4000000</v>
      </c>
      <c r="I9" s="489">
        <f t="shared" si="4"/>
        <v>5000000</v>
      </c>
      <c r="J9" s="489">
        <f t="shared" si="4"/>
        <v>6000000</v>
      </c>
      <c r="K9" s="489">
        <f t="shared" si="4"/>
        <v>6000000</v>
      </c>
      <c r="L9" s="489">
        <f t="shared" si="4"/>
        <v>8000000</v>
      </c>
      <c r="M9" s="489">
        <f t="shared" si="4"/>
        <v>9200000</v>
      </c>
      <c r="N9" s="489">
        <f t="shared" si="4"/>
        <v>9360000</v>
      </c>
      <c r="O9" s="489">
        <f t="shared" si="4"/>
        <v>10000000</v>
      </c>
      <c r="P9" s="489">
        <f t="shared" si="4"/>
        <v>10520000</v>
      </c>
      <c r="Q9" s="489">
        <f t="shared" si="4"/>
        <v>11000000</v>
      </c>
      <c r="R9" s="489">
        <f t="shared" si="4"/>
        <v>11000000</v>
      </c>
      <c r="S9" s="489">
        <f t="shared" si="4"/>
        <v>12000000</v>
      </c>
      <c r="T9" s="489">
        <f t="shared" si="4"/>
        <v>12200000</v>
      </c>
      <c r="U9" s="489">
        <f t="shared" si="4"/>
        <v>12800000</v>
      </c>
      <c r="V9" s="489">
        <f t="shared" si="4"/>
        <v>14000000</v>
      </c>
      <c r="W9" s="489">
        <f t="shared" si="4"/>
        <v>14000000</v>
      </c>
      <c r="X9" s="489">
        <f t="shared" si="4"/>
        <v>16000000</v>
      </c>
      <c r="Y9" s="489">
        <f t="shared" si="4"/>
        <v>18000000</v>
      </c>
      <c r="Z9" s="489">
        <f t="shared" si="4"/>
        <v>20000000</v>
      </c>
      <c r="AA9" s="489">
        <f t="shared" si="4"/>
        <v>22000000</v>
      </c>
      <c r="AB9" s="489">
        <f t="shared" si="4"/>
        <v>24000000</v>
      </c>
      <c r="AC9" s="489">
        <f t="shared" si="4"/>
        <v>26000000</v>
      </c>
      <c r="AD9" s="489">
        <f t="shared" si="4"/>
        <v>28000000</v>
      </c>
      <c r="AE9" s="489">
        <f t="shared" si="4"/>
        <v>30000000</v>
      </c>
      <c r="AF9" s="489">
        <f t="shared" si="4"/>
        <v>32000000</v>
      </c>
      <c r="AG9" s="489">
        <f t="shared" si="4"/>
        <v>34000000</v>
      </c>
      <c r="AH9" s="489">
        <f t="shared" si="4"/>
        <v>36000000</v>
      </c>
      <c r="AI9" s="489">
        <f t="shared" si="4"/>
        <v>38000000</v>
      </c>
      <c r="AJ9" s="489">
        <f t="shared" si="4"/>
        <v>40000000</v>
      </c>
      <c r="AK9" s="489">
        <f t="shared" si="4"/>
        <v>42000000</v>
      </c>
      <c r="AL9" s="489">
        <f t="shared" si="4"/>
        <v>44000000</v>
      </c>
      <c r="AM9" s="489">
        <f t="shared" si="4"/>
        <v>46000000</v>
      </c>
      <c r="AN9" s="477"/>
      <c r="AO9" s="490">
        <f>SUM(D9:F9)</f>
        <v>5000000</v>
      </c>
      <c r="AP9" s="490">
        <f>SUM(G9:I9)</f>
        <v>13000000</v>
      </c>
      <c r="AQ9" s="490">
        <f>SUM(J9:L9)</f>
        <v>20000000</v>
      </c>
      <c r="AR9" s="490">
        <f>SUM(M9:O9)</f>
        <v>28560000</v>
      </c>
      <c r="AS9" s="490">
        <f>SUM(P9:R9)</f>
        <v>32520000</v>
      </c>
      <c r="AT9" s="490">
        <f>SUM(S9:U9)</f>
        <v>37000000</v>
      </c>
      <c r="AU9" s="490">
        <f>SUM(V9:X9)</f>
        <v>44000000</v>
      </c>
      <c r="AV9" s="490">
        <f>SUM(Y9:AA9)</f>
        <v>60000000</v>
      </c>
      <c r="AW9" s="490">
        <f>SUM(AB9:AD9)</f>
        <v>78000000</v>
      </c>
      <c r="AX9" s="490">
        <f>SUM(AE9:AG9)</f>
        <v>96000000</v>
      </c>
      <c r="AY9" s="490">
        <f>SUM(AH9:AJ9)</f>
        <v>114000000</v>
      </c>
      <c r="AZ9" s="490">
        <f>SUM(AK9:AM9)</f>
        <v>132000000</v>
      </c>
      <c r="BA9" s="480"/>
      <c r="BB9" s="489">
        <f>SUM(AO9:AR9)</f>
        <v>66560000</v>
      </c>
      <c r="BC9" s="489">
        <f>SUM(AS9:AV9)</f>
        <v>173520000</v>
      </c>
      <c r="BD9" s="488">
        <f>SUM(AW9:AZ9)</f>
        <v>420000000</v>
      </c>
    </row>
    <row r="10" spans="1:56" s="14" customFormat="1">
      <c r="B10" s="518" t="s">
        <v>193</v>
      </c>
      <c r="C10" s="517"/>
      <c r="D10" s="515" t="str">
        <f>+IFERROR(D9/#REF!-1,"n/a")</f>
        <v>n/a</v>
      </c>
      <c r="E10" s="515" t="str">
        <f t="shared" ref="E10:AM10" si="5">+IFERROR(E9/D9-1,"n/a")</f>
        <v>n/a</v>
      </c>
      <c r="F10" s="515">
        <f t="shared" si="5"/>
        <v>0.5</v>
      </c>
      <c r="G10" s="515">
        <f t="shared" si="5"/>
        <v>0.33333333333333326</v>
      </c>
      <c r="H10" s="515">
        <f t="shared" si="5"/>
        <v>0</v>
      </c>
      <c r="I10" s="515">
        <f t="shared" si="5"/>
        <v>0.25</v>
      </c>
      <c r="J10" s="515">
        <f t="shared" si="5"/>
        <v>0.19999999999999996</v>
      </c>
      <c r="K10" s="515">
        <f t="shared" si="5"/>
        <v>0</v>
      </c>
      <c r="L10" s="515">
        <f t="shared" si="5"/>
        <v>0.33333333333333326</v>
      </c>
      <c r="M10" s="515">
        <f t="shared" si="5"/>
        <v>0.14999999999999991</v>
      </c>
      <c r="N10" s="515">
        <f t="shared" si="5"/>
        <v>1.7391304347825987E-2</v>
      </c>
      <c r="O10" s="515">
        <f t="shared" si="5"/>
        <v>6.8376068376068355E-2</v>
      </c>
      <c r="P10" s="515">
        <f t="shared" si="5"/>
        <v>5.2000000000000046E-2</v>
      </c>
      <c r="Q10" s="515">
        <f t="shared" si="5"/>
        <v>4.5627376425855459E-2</v>
      </c>
      <c r="R10" s="515">
        <f t="shared" si="5"/>
        <v>0</v>
      </c>
      <c r="S10" s="515">
        <f t="shared" si="5"/>
        <v>9.0909090909090828E-2</v>
      </c>
      <c r="T10" s="515">
        <f t="shared" si="5"/>
        <v>1.6666666666666607E-2</v>
      </c>
      <c r="U10" s="515">
        <f t="shared" si="5"/>
        <v>4.9180327868852514E-2</v>
      </c>
      <c r="V10" s="515">
        <f t="shared" si="5"/>
        <v>9.375E-2</v>
      </c>
      <c r="W10" s="515">
        <f t="shared" si="5"/>
        <v>0</v>
      </c>
      <c r="X10" s="515">
        <f t="shared" si="5"/>
        <v>0.14285714285714279</v>
      </c>
      <c r="Y10" s="515">
        <f t="shared" si="5"/>
        <v>0.125</v>
      </c>
      <c r="Z10" s="515">
        <f t="shared" si="5"/>
        <v>0.11111111111111116</v>
      </c>
      <c r="AA10" s="515">
        <f t="shared" si="5"/>
        <v>0.10000000000000009</v>
      </c>
      <c r="AB10" s="515">
        <f t="shared" si="5"/>
        <v>9.0909090909090828E-2</v>
      </c>
      <c r="AC10" s="515">
        <f t="shared" si="5"/>
        <v>8.3333333333333259E-2</v>
      </c>
      <c r="AD10" s="515">
        <f t="shared" si="5"/>
        <v>7.6923076923076872E-2</v>
      </c>
      <c r="AE10" s="515">
        <f t="shared" si="5"/>
        <v>7.1428571428571397E-2</v>
      </c>
      <c r="AF10" s="515">
        <f t="shared" si="5"/>
        <v>6.6666666666666652E-2</v>
      </c>
      <c r="AG10" s="515">
        <f t="shared" si="5"/>
        <v>6.25E-2</v>
      </c>
      <c r="AH10" s="515">
        <f t="shared" si="5"/>
        <v>5.8823529411764719E-2</v>
      </c>
      <c r="AI10" s="515">
        <f t="shared" si="5"/>
        <v>5.555555555555558E-2</v>
      </c>
      <c r="AJ10" s="515">
        <f t="shared" si="5"/>
        <v>5.2631578947368363E-2</v>
      </c>
      <c r="AK10" s="515">
        <f t="shared" si="5"/>
        <v>5.0000000000000044E-2</v>
      </c>
      <c r="AL10" s="515">
        <f t="shared" si="5"/>
        <v>4.7619047619047672E-2</v>
      </c>
      <c r="AM10" s="515">
        <f t="shared" si="5"/>
        <v>4.5454545454545414E-2</v>
      </c>
      <c r="AN10" s="477"/>
      <c r="AO10" s="516" t="s">
        <v>175</v>
      </c>
      <c r="AP10" s="515">
        <f t="shared" ref="AP10:AZ10" si="6">+IFERROR(AP9/AO9-1,"n/a")</f>
        <v>1.6</v>
      </c>
      <c r="AQ10" s="515">
        <f t="shared" si="6"/>
        <v>0.53846153846153855</v>
      </c>
      <c r="AR10" s="515">
        <f t="shared" si="6"/>
        <v>0.42799999999999994</v>
      </c>
      <c r="AS10" s="515">
        <f t="shared" si="6"/>
        <v>0.1386554621848739</v>
      </c>
      <c r="AT10" s="515">
        <f t="shared" si="6"/>
        <v>0.13776137761377605</v>
      </c>
      <c r="AU10" s="515">
        <f t="shared" si="6"/>
        <v>0.18918918918918926</v>
      </c>
      <c r="AV10" s="515">
        <f t="shared" si="6"/>
        <v>0.36363636363636354</v>
      </c>
      <c r="AW10" s="515">
        <f t="shared" si="6"/>
        <v>0.30000000000000004</v>
      </c>
      <c r="AX10" s="515">
        <f t="shared" si="6"/>
        <v>0.23076923076923084</v>
      </c>
      <c r="AY10" s="515">
        <f t="shared" si="6"/>
        <v>0.1875</v>
      </c>
      <c r="AZ10" s="515">
        <f t="shared" si="6"/>
        <v>0.15789473684210531</v>
      </c>
      <c r="BA10" s="477"/>
      <c r="BB10" s="516" t="s">
        <v>175</v>
      </c>
      <c r="BC10" s="515">
        <f>+IFERROR(BC9/BB9-1,"n/a")</f>
        <v>1.6069711538461537</v>
      </c>
      <c r="BD10" s="515">
        <f>+IFERROR(BD9/BC9-1,"n/a")</f>
        <v>1.4204702627939141</v>
      </c>
    </row>
    <row r="11" spans="1:56">
      <c r="B11" s="477"/>
      <c r="C11" s="514"/>
      <c r="D11" s="513"/>
      <c r="E11" s="512"/>
      <c r="F11" s="512"/>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477"/>
      <c r="AO11" s="511"/>
      <c r="AP11" s="510"/>
      <c r="AQ11" s="510"/>
      <c r="AR11" s="510"/>
      <c r="AS11" s="510"/>
      <c r="AT11" s="510"/>
      <c r="AU11" s="510"/>
      <c r="AV11" s="510"/>
      <c r="AW11" s="510"/>
      <c r="AX11" s="510"/>
      <c r="AY11" s="510"/>
      <c r="AZ11" s="510"/>
      <c r="BA11" s="477"/>
      <c r="BB11" s="508"/>
      <c r="BC11" s="509"/>
      <c r="BD11" s="508"/>
    </row>
    <row r="12" spans="1:56" s="503" customFormat="1">
      <c r="B12" s="507" t="s">
        <v>192</v>
      </c>
      <c r="C12" s="506">
        <v>1.4999999999999999E-2</v>
      </c>
      <c r="D12" s="505">
        <f t="shared" ref="D12:AM12" si="7">$C$12</f>
        <v>1.4999999999999999E-2</v>
      </c>
      <c r="E12" s="505">
        <f t="shared" si="7"/>
        <v>1.4999999999999999E-2</v>
      </c>
      <c r="F12" s="505">
        <f t="shared" si="7"/>
        <v>1.4999999999999999E-2</v>
      </c>
      <c r="G12" s="505">
        <f t="shared" si="7"/>
        <v>1.4999999999999999E-2</v>
      </c>
      <c r="H12" s="505">
        <f t="shared" si="7"/>
        <v>1.4999999999999999E-2</v>
      </c>
      <c r="I12" s="505">
        <f t="shared" si="7"/>
        <v>1.4999999999999999E-2</v>
      </c>
      <c r="J12" s="505">
        <f t="shared" si="7"/>
        <v>1.4999999999999999E-2</v>
      </c>
      <c r="K12" s="505">
        <f t="shared" si="7"/>
        <v>1.4999999999999999E-2</v>
      </c>
      <c r="L12" s="505">
        <f t="shared" si="7"/>
        <v>1.4999999999999999E-2</v>
      </c>
      <c r="M12" s="505">
        <f t="shared" si="7"/>
        <v>1.4999999999999999E-2</v>
      </c>
      <c r="N12" s="505">
        <f t="shared" si="7"/>
        <v>1.4999999999999999E-2</v>
      </c>
      <c r="O12" s="505">
        <f t="shared" si="7"/>
        <v>1.4999999999999999E-2</v>
      </c>
      <c r="P12" s="505">
        <f t="shared" si="7"/>
        <v>1.4999999999999999E-2</v>
      </c>
      <c r="Q12" s="505">
        <f t="shared" si="7"/>
        <v>1.4999999999999999E-2</v>
      </c>
      <c r="R12" s="505">
        <f t="shared" si="7"/>
        <v>1.4999999999999999E-2</v>
      </c>
      <c r="S12" s="505">
        <f t="shared" si="7"/>
        <v>1.4999999999999999E-2</v>
      </c>
      <c r="T12" s="505">
        <f t="shared" si="7"/>
        <v>1.4999999999999999E-2</v>
      </c>
      <c r="U12" s="505">
        <f t="shared" si="7"/>
        <v>1.4999999999999999E-2</v>
      </c>
      <c r="V12" s="505">
        <f t="shared" si="7"/>
        <v>1.4999999999999999E-2</v>
      </c>
      <c r="W12" s="505">
        <f t="shared" si="7"/>
        <v>1.4999999999999999E-2</v>
      </c>
      <c r="X12" s="505">
        <f t="shared" si="7"/>
        <v>1.4999999999999999E-2</v>
      </c>
      <c r="Y12" s="505">
        <f t="shared" si="7"/>
        <v>1.4999999999999999E-2</v>
      </c>
      <c r="Z12" s="505">
        <f t="shared" si="7"/>
        <v>1.4999999999999999E-2</v>
      </c>
      <c r="AA12" s="505">
        <f t="shared" si="7"/>
        <v>1.4999999999999999E-2</v>
      </c>
      <c r="AB12" s="505">
        <f t="shared" si="7"/>
        <v>1.4999999999999999E-2</v>
      </c>
      <c r="AC12" s="505">
        <f t="shared" si="7"/>
        <v>1.4999999999999999E-2</v>
      </c>
      <c r="AD12" s="505">
        <f t="shared" si="7"/>
        <v>1.4999999999999999E-2</v>
      </c>
      <c r="AE12" s="505">
        <f t="shared" si="7"/>
        <v>1.4999999999999999E-2</v>
      </c>
      <c r="AF12" s="505">
        <f t="shared" si="7"/>
        <v>1.4999999999999999E-2</v>
      </c>
      <c r="AG12" s="505">
        <f t="shared" si="7"/>
        <v>1.4999999999999999E-2</v>
      </c>
      <c r="AH12" s="505">
        <f t="shared" si="7"/>
        <v>1.4999999999999999E-2</v>
      </c>
      <c r="AI12" s="505">
        <f t="shared" si="7"/>
        <v>1.4999999999999999E-2</v>
      </c>
      <c r="AJ12" s="505">
        <f t="shared" si="7"/>
        <v>1.4999999999999999E-2</v>
      </c>
      <c r="AK12" s="505">
        <f t="shared" si="7"/>
        <v>1.4999999999999999E-2</v>
      </c>
      <c r="AL12" s="505">
        <f t="shared" si="7"/>
        <v>1.4999999999999999E-2</v>
      </c>
      <c r="AM12" s="505">
        <f t="shared" si="7"/>
        <v>1.4999999999999999E-2</v>
      </c>
      <c r="AN12" s="477"/>
      <c r="AO12" s="504">
        <f t="shared" ref="AO12:AZ12" si="8">AO13/AO9</f>
        <v>1.4999999999999999E-2</v>
      </c>
      <c r="AP12" s="504">
        <f t="shared" si="8"/>
        <v>1.4999999999999999E-2</v>
      </c>
      <c r="AQ12" s="504">
        <f t="shared" si="8"/>
        <v>1.4999999999999999E-2</v>
      </c>
      <c r="AR12" s="504">
        <f t="shared" si="8"/>
        <v>1.4999999999999999E-2</v>
      </c>
      <c r="AS12" s="504">
        <f t="shared" si="8"/>
        <v>1.4999999999999999E-2</v>
      </c>
      <c r="AT12" s="504">
        <f t="shared" si="8"/>
        <v>1.4999999999999999E-2</v>
      </c>
      <c r="AU12" s="504">
        <f t="shared" si="8"/>
        <v>1.4999999999999999E-2</v>
      </c>
      <c r="AV12" s="504">
        <f t="shared" si="8"/>
        <v>1.4999999999999999E-2</v>
      </c>
      <c r="AW12" s="504">
        <f t="shared" si="8"/>
        <v>1.4999999999999999E-2</v>
      </c>
      <c r="AX12" s="504">
        <f t="shared" si="8"/>
        <v>1.4999999999999999E-2</v>
      </c>
      <c r="AY12" s="504">
        <f t="shared" si="8"/>
        <v>1.4999999999999999E-2</v>
      </c>
      <c r="AZ12" s="504">
        <f t="shared" si="8"/>
        <v>1.4999999999999999E-2</v>
      </c>
      <c r="BA12" s="477"/>
      <c r="BB12" s="504">
        <f>BB13/BB9</f>
        <v>1.4999999999999999E-2</v>
      </c>
      <c r="BC12" s="504">
        <f>BC13/BC9</f>
        <v>1.4999999999999999E-2</v>
      </c>
      <c r="BD12" s="504">
        <f>BD13/BD9</f>
        <v>1.4999999999999999E-2</v>
      </c>
    </row>
    <row r="13" spans="1:56">
      <c r="B13" s="481" t="s">
        <v>191</v>
      </c>
      <c r="C13" s="479"/>
      <c r="D13" s="491">
        <f>D9*D12</f>
        <v>0</v>
      </c>
      <c r="E13" s="491">
        <f t="shared" ref="E13:AM13" si="9">(E9*E12)</f>
        <v>30000</v>
      </c>
      <c r="F13" s="491">
        <f t="shared" si="9"/>
        <v>45000</v>
      </c>
      <c r="G13" s="491">
        <f t="shared" si="9"/>
        <v>60000</v>
      </c>
      <c r="H13" s="491">
        <f t="shared" si="9"/>
        <v>60000</v>
      </c>
      <c r="I13" s="491">
        <f t="shared" si="9"/>
        <v>75000</v>
      </c>
      <c r="J13" s="491">
        <f t="shared" si="9"/>
        <v>90000</v>
      </c>
      <c r="K13" s="491">
        <f t="shared" si="9"/>
        <v>90000</v>
      </c>
      <c r="L13" s="491">
        <f t="shared" si="9"/>
        <v>120000</v>
      </c>
      <c r="M13" s="491">
        <f t="shared" si="9"/>
        <v>138000</v>
      </c>
      <c r="N13" s="491">
        <f t="shared" si="9"/>
        <v>140400</v>
      </c>
      <c r="O13" s="491">
        <f t="shared" si="9"/>
        <v>150000</v>
      </c>
      <c r="P13" s="491">
        <f t="shared" si="9"/>
        <v>157800</v>
      </c>
      <c r="Q13" s="491">
        <f t="shared" si="9"/>
        <v>165000</v>
      </c>
      <c r="R13" s="491">
        <f t="shared" si="9"/>
        <v>165000</v>
      </c>
      <c r="S13" s="491">
        <f t="shared" si="9"/>
        <v>180000</v>
      </c>
      <c r="T13" s="491">
        <f t="shared" si="9"/>
        <v>183000</v>
      </c>
      <c r="U13" s="491">
        <f t="shared" si="9"/>
        <v>192000</v>
      </c>
      <c r="V13" s="491">
        <f t="shared" si="9"/>
        <v>210000</v>
      </c>
      <c r="W13" s="491">
        <f t="shared" si="9"/>
        <v>210000</v>
      </c>
      <c r="X13" s="491">
        <f t="shared" si="9"/>
        <v>240000</v>
      </c>
      <c r="Y13" s="491">
        <f t="shared" si="9"/>
        <v>270000</v>
      </c>
      <c r="Z13" s="491">
        <f t="shared" si="9"/>
        <v>300000</v>
      </c>
      <c r="AA13" s="491">
        <f t="shared" si="9"/>
        <v>330000</v>
      </c>
      <c r="AB13" s="491">
        <f t="shared" si="9"/>
        <v>360000</v>
      </c>
      <c r="AC13" s="491">
        <f t="shared" si="9"/>
        <v>390000</v>
      </c>
      <c r="AD13" s="491">
        <f t="shared" si="9"/>
        <v>420000</v>
      </c>
      <c r="AE13" s="491">
        <f t="shared" si="9"/>
        <v>450000</v>
      </c>
      <c r="AF13" s="491">
        <f t="shared" si="9"/>
        <v>480000</v>
      </c>
      <c r="AG13" s="491">
        <f t="shared" si="9"/>
        <v>510000</v>
      </c>
      <c r="AH13" s="491">
        <f t="shared" si="9"/>
        <v>540000</v>
      </c>
      <c r="AI13" s="491">
        <f t="shared" si="9"/>
        <v>570000</v>
      </c>
      <c r="AJ13" s="491">
        <f t="shared" si="9"/>
        <v>600000</v>
      </c>
      <c r="AK13" s="491">
        <f t="shared" si="9"/>
        <v>630000</v>
      </c>
      <c r="AL13" s="491">
        <f t="shared" si="9"/>
        <v>660000</v>
      </c>
      <c r="AM13" s="491">
        <f t="shared" si="9"/>
        <v>690000</v>
      </c>
      <c r="AN13" s="477"/>
      <c r="AO13" s="490">
        <f>SUM(D13:F13)</f>
        <v>75000</v>
      </c>
      <c r="AP13" s="490">
        <f>SUM(G13:I13)</f>
        <v>195000</v>
      </c>
      <c r="AQ13" s="490">
        <f>SUM(J13:L13)</f>
        <v>300000</v>
      </c>
      <c r="AR13" s="490">
        <f>SUM(M13:O13)</f>
        <v>428400</v>
      </c>
      <c r="AS13" s="490">
        <f>SUM(P13:R13)</f>
        <v>487800</v>
      </c>
      <c r="AT13" s="490">
        <f>SUM(S13:U13)</f>
        <v>555000</v>
      </c>
      <c r="AU13" s="490">
        <f>SUM(V13:X13)</f>
        <v>660000</v>
      </c>
      <c r="AV13" s="490">
        <f>SUM(Y13:AA13)</f>
        <v>900000</v>
      </c>
      <c r="AW13" s="490">
        <f>SUM(AB13:AD13)</f>
        <v>1170000</v>
      </c>
      <c r="AX13" s="490">
        <f>SUM(AE13:AG13)</f>
        <v>1440000</v>
      </c>
      <c r="AY13" s="490">
        <f>SUM(AH13:AJ13)</f>
        <v>1710000</v>
      </c>
      <c r="AZ13" s="490">
        <f>SUM(AK13:AM13)</f>
        <v>1980000</v>
      </c>
      <c r="BA13" s="477"/>
      <c r="BB13" s="489">
        <f>SUM(AO13:AR13)</f>
        <v>998400</v>
      </c>
      <c r="BC13" s="489">
        <f>SUM(AS13:AV13)</f>
        <v>2602800</v>
      </c>
      <c r="BD13" s="488">
        <f>SUM(AW13:AZ13)</f>
        <v>6300000</v>
      </c>
    </row>
    <row r="14" spans="1:56">
      <c r="B14" s="484"/>
      <c r="C14" s="477"/>
      <c r="D14" s="502"/>
      <c r="E14" s="502"/>
      <c r="F14" s="502"/>
      <c r="G14" s="502"/>
      <c r="H14" s="502"/>
      <c r="I14" s="502"/>
      <c r="J14" s="502"/>
      <c r="K14" s="502"/>
      <c r="L14" s="502"/>
      <c r="M14" s="502"/>
      <c r="N14" s="502"/>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502"/>
      <c r="AL14" s="502"/>
      <c r="AM14" s="502"/>
      <c r="AN14" s="477"/>
      <c r="AO14" s="490"/>
      <c r="AP14" s="490"/>
      <c r="AQ14" s="490"/>
      <c r="AR14" s="490"/>
      <c r="AS14" s="490"/>
      <c r="AT14" s="490"/>
      <c r="AU14" s="490"/>
      <c r="AV14" s="490"/>
      <c r="AW14" s="490"/>
      <c r="AX14" s="490"/>
      <c r="AY14" s="490"/>
      <c r="AZ14" s="490"/>
      <c r="BA14" s="477"/>
      <c r="BB14" s="489"/>
      <c r="BC14" s="489"/>
      <c r="BD14" s="488"/>
    </row>
    <row r="15" spans="1:56">
      <c r="B15" s="499" t="s">
        <v>190</v>
      </c>
      <c r="C15" s="410">
        <v>0.05</v>
      </c>
      <c r="D15" s="492">
        <f t="shared" ref="D15:AM15" si="10">$C$15</f>
        <v>0.05</v>
      </c>
      <c r="E15" s="492">
        <f t="shared" si="10"/>
        <v>0.05</v>
      </c>
      <c r="F15" s="492">
        <f t="shared" si="10"/>
        <v>0.05</v>
      </c>
      <c r="G15" s="492">
        <f t="shared" si="10"/>
        <v>0.05</v>
      </c>
      <c r="H15" s="492">
        <f t="shared" si="10"/>
        <v>0.05</v>
      </c>
      <c r="I15" s="492">
        <f t="shared" si="10"/>
        <v>0.05</v>
      </c>
      <c r="J15" s="492">
        <f t="shared" si="10"/>
        <v>0.05</v>
      </c>
      <c r="K15" s="492">
        <f t="shared" si="10"/>
        <v>0.05</v>
      </c>
      <c r="L15" s="492">
        <f t="shared" si="10"/>
        <v>0.05</v>
      </c>
      <c r="M15" s="492">
        <f t="shared" si="10"/>
        <v>0.05</v>
      </c>
      <c r="N15" s="492">
        <f t="shared" si="10"/>
        <v>0.05</v>
      </c>
      <c r="O15" s="492">
        <f t="shared" si="10"/>
        <v>0.05</v>
      </c>
      <c r="P15" s="492">
        <f t="shared" si="10"/>
        <v>0.05</v>
      </c>
      <c r="Q15" s="492">
        <f t="shared" si="10"/>
        <v>0.05</v>
      </c>
      <c r="R15" s="492">
        <f t="shared" si="10"/>
        <v>0.05</v>
      </c>
      <c r="S15" s="492">
        <f t="shared" si="10"/>
        <v>0.05</v>
      </c>
      <c r="T15" s="492">
        <f t="shared" si="10"/>
        <v>0.05</v>
      </c>
      <c r="U15" s="492">
        <f t="shared" si="10"/>
        <v>0.05</v>
      </c>
      <c r="V15" s="492">
        <f t="shared" si="10"/>
        <v>0.05</v>
      </c>
      <c r="W15" s="492">
        <f t="shared" si="10"/>
        <v>0.05</v>
      </c>
      <c r="X15" s="492">
        <f t="shared" si="10"/>
        <v>0.05</v>
      </c>
      <c r="Y15" s="492">
        <f t="shared" si="10"/>
        <v>0.05</v>
      </c>
      <c r="Z15" s="492">
        <f t="shared" si="10"/>
        <v>0.05</v>
      </c>
      <c r="AA15" s="492">
        <f t="shared" si="10"/>
        <v>0.05</v>
      </c>
      <c r="AB15" s="492">
        <f t="shared" si="10"/>
        <v>0.05</v>
      </c>
      <c r="AC15" s="492">
        <f t="shared" si="10"/>
        <v>0.05</v>
      </c>
      <c r="AD15" s="492">
        <f t="shared" si="10"/>
        <v>0.05</v>
      </c>
      <c r="AE15" s="492">
        <f t="shared" si="10"/>
        <v>0.05</v>
      </c>
      <c r="AF15" s="492">
        <f t="shared" si="10"/>
        <v>0.05</v>
      </c>
      <c r="AG15" s="492">
        <f t="shared" si="10"/>
        <v>0.05</v>
      </c>
      <c r="AH15" s="492">
        <f t="shared" si="10"/>
        <v>0.05</v>
      </c>
      <c r="AI15" s="492">
        <f t="shared" si="10"/>
        <v>0.05</v>
      </c>
      <c r="AJ15" s="492">
        <f t="shared" si="10"/>
        <v>0.05</v>
      </c>
      <c r="AK15" s="492">
        <f t="shared" si="10"/>
        <v>0.05</v>
      </c>
      <c r="AL15" s="492">
        <f t="shared" si="10"/>
        <v>0.05</v>
      </c>
      <c r="AM15" s="492">
        <f t="shared" si="10"/>
        <v>0.05</v>
      </c>
      <c r="AN15" s="477"/>
      <c r="AO15" s="501">
        <f t="shared" ref="AO15:AZ15" si="11">AO18/AO13</f>
        <v>5.0393750000000001E-2</v>
      </c>
      <c r="AP15" s="501">
        <f t="shared" si="11"/>
        <v>5.1945328527753729E-2</v>
      </c>
      <c r="AQ15" s="501">
        <f t="shared" si="11"/>
        <v>5.3174387193053931E-2</v>
      </c>
      <c r="AR15" s="501">
        <f t="shared" si="11"/>
        <v>5.4155064389855748E-2</v>
      </c>
      <c r="AS15" s="501">
        <f t="shared" si="11"/>
        <v>5.5634568932861762E-2</v>
      </c>
      <c r="AT15" s="501">
        <f t="shared" si="11"/>
        <v>5.6688668815239526E-2</v>
      </c>
      <c r="AU15" s="501">
        <f t="shared" si="11"/>
        <v>5.7136685410471753E-2</v>
      </c>
      <c r="AV15" s="501">
        <f t="shared" si="11"/>
        <v>5.6588457695271162E-2</v>
      </c>
      <c r="AW15" s="501">
        <f t="shared" si="11"/>
        <v>5.6531786030279085E-2</v>
      </c>
      <c r="AX15" s="501">
        <f t="shared" si="11"/>
        <v>5.6795412713546781E-2</v>
      </c>
      <c r="AY15" s="501">
        <f t="shared" si="11"/>
        <v>5.7178579178912843E-2</v>
      </c>
      <c r="AZ15" s="501">
        <f t="shared" si="11"/>
        <v>5.7594669442561676E-2</v>
      </c>
      <c r="BA15" s="477"/>
      <c r="BB15" s="501">
        <f>BB18/BB13</f>
        <v>5.3146250055531211E-2</v>
      </c>
      <c r="BC15" s="501">
        <f>BC18/BC13</f>
        <v>5.6570070007132052E-2</v>
      </c>
      <c r="BD15" s="501">
        <f>BD18/BD13</f>
        <v>5.7101650770658256E-2</v>
      </c>
    </row>
    <row r="16" spans="1:56">
      <c r="B16" s="499" t="s">
        <v>189</v>
      </c>
      <c r="C16" s="498"/>
      <c r="D16" s="500">
        <f t="shared" ref="D16:AM16" si="12">D15*D13</f>
        <v>0</v>
      </c>
      <c r="E16" s="476">
        <f t="shared" si="12"/>
        <v>1500</v>
      </c>
      <c r="F16" s="476">
        <f t="shared" si="12"/>
        <v>2250</v>
      </c>
      <c r="G16" s="476">
        <f t="shared" si="12"/>
        <v>3000</v>
      </c>
      <c r="H16" s="476">
        <f t="shared" si="12"/>
        <v>3000</v>
      </c>
      <c r="I16" s="476">
        <f t="shared" si="12"/>
        <v>3750</v>
      </c>
      <c r="J16" s="476">
        <f t="shared" si="12"/>
        <v>4500</v>
      </c>
      <c r="K16" s="476">
        <f t="shared" si="12"/>
        <v>4500</v>
      </c>
      <c r="L16" s="476">
        <f t="shared" si="12"/>
        <v>6000</v>
      </c>
      <c r="M16" s="476">
        <f t="shared" si="12"/>
        <v>6900</v>
      </c>
      <c r="N16" s="476">
        <f t="shared" si="12"/>
        <v>7020</v>
      </c>
      <c r="O16" s="476">
        <f t="shared" si="12"/>
        <v>7500</v>
      </c>
      <c r="P16" s="476">
        <f t="shared" si="12"/>
        <v>7890</v>
      </c>
      <c r="Q16" s="476">
        <f t="shared" si="12"/>
        <v>8250</v>
      </c>
      <c r="R16" s="476">
        <f t="shared" si="12"/>
        <v>8250</v>
      </c>
      <c r="S16" s="476">
        <f t="shared" si="12"/>
        <v>9000</v>
      </c>
      <c r="T16" s="476">
        <f t="shared" si="12"/>
        <v>9150</v>
      </c>
      <c r="U16" s="476">
        <f t="shared" si="12"/>
        <v>9600</v>
      </c>
      <c r="V16" s="476">
        <f t="shared" si="12"/>
        <v>10500</v>
      </c>
      <c r="W16" s="476">
        <f t="shared" si="12"/>
        <v>10500</v>
      </c>
      <c r="X16" s="476">
        <f t="shared" si="12"/>
        <v>12000</v>
      </c>
      <c r="Y16" s="476">
        <f t="shared" si="12"/>
        <v>13500</v>
      </c>
      <c r="Z16" s="476">
        <f t="shared" si="12"/>
        <v>15000</v>
      </c>
      <c r="AA16" s="476">
        <f t="shared" si="12"/>
        <v>16500</v>
      </c>
      <c r="AB16" s="476">
        <f t="shared" si="12"/>
        <v>18000</v>
      </c>
      <c r="AC16" s="476">
        <f t="shared" si="12"/>
        <v>19500</v>
      </c>
      <c r="AD16" s="476">
        <f t="shared" si="12"/>
        <v>21000</v>
      </c>
      <c r="AE16" s="476">
        <f t="shared" si="12"/>
        <v>22500</v>
      </c>
      <c r="AF16" s="476">
        <f t="shared" si="12"/>
        <v>24000</v>
      </c>
      <c r="AG16" s="476">
        <f t="shared" si="12"/>
        <v>25500</v>
      </c>
      <c r="AH16" s="476">
        <f t="shared" si="12"/>
        <v>27000</v>
      </c>
      <c r="AI16" s="476">
        <f t="shared" si="12"/>
        <v>28500</v>
      </c>
      <c r="AJ16" s="476">
        <f t="shared" si="12"/>
        <v>30000</v>
      </c>
      <c r="AK16" s="476">
        <f t="shared" si="12"/>
        <v>31500</v>
      </c>
      <c r="AL16" s="476">
        <f t="shared" si="12"/>
        <v>33000</v>
      </c>
      <c r="AM16" s="476">
        <f t="shared" si="12"/>
        <v>34500</v>
      </c>
      <c r="AN16" s="477"/>
      <c r="AO16" s="496">
        <f>SUM(D16:F16)</f>
        <v>3750</v>
      </c>
      <c r="AP16" s="496">
        <f>SUM(G16:I16)</f>
        <v>9750</v>
      </c>
      <c r="AQ16" s="496">
        <f>SUM(J16:L16)</f>
        <v>15000</v>
      </c>
      <c r="AR16" s="496">
        <f>SUM(M16:O16)</f>
        <v>21420</v>
      </c>
      <c r="AS16" s="496">
        <f>SUM(P16:R16)</f>
        <v>24390</v>
      </c>
      <c r="AT16" s="496">
        <f>SUM(S16:U16)</f>
        <v>27750</v>
      </c>
      <c r="AU16" s="496">
        <f>SUM(V16:X16)</f>
        <v>33000</v>
      </c>
      <c r="AV16" s="496">
        <f>SUM(Y16:AA16)</f>
        <v>45000</v>
      </c>
      <c r="AW16" s="496">
        <f>SUM(AB16:AD16)</f>
        <v>58500</v>
      </c>
      <c r="AX16" s="496">
        <f>SUM(AE16:AG16)</f>
        <v>72000</v>
      </c>
      <c r="AY16" s="496">
        <f>SUM(AH16:AJ16)</f>
        <v>85500</v>
      </c>
      <c r="AZ16" s="496">
        <f>SUM(AK16:AM16)</f>
        <v>99000</v>
      </c>
      <c r="BA16" s="480"/>
      <c r="BB16" s="496">
        <f>SUM(AO16:AR16)</f>
        <v>49920</v>
      </c>
      <c r="BC16" s="496">
        <f>SUM(AS16:AV16)</f>
        <v>130140</v>
      </c>
      <c r="BD16" s="496">
        <f>SUM(AW16:AZ16)</f>
        <v>315000</v>
      </c>
    </row>
    <row r="17" spans="2:56">
      <c r="B17" s="499" t="s">
        <v>188</v>
      </c>
      <c r="C17" s="498"/>
      <c r="D17" s="497">
        <v>0</v>
      </c>
      <c r="E17" s="476">
        <f t="shared" ref="E17:AM17" si="13">D24</f>
        <v>0</v>
      </c>
      <c r="F17" s="476">
        <f t="shared" si="13"/>
        <v>29.53125</v>
      </c>
      <c r="G17" s="476">
        <f t="shared" si="13"/>
        <v>72.259223865327371</v>
      </c>
      <c r="H17" s="476">
        <f t="shared" si="13"/>
        <v>127.45027692348933</v>
      </c>
      <c r="I17" s="476">
        <f t="shared" si="13"/>
        <v>179.62956212316044</v>
      </c>
      <c r="J17" s="476">
        <f t="shared" si="13"/>
        <v>243.66186569153589</v>
      </c>
      <c r="K17" s="476">
        <f t="shared" si="13"/>
        <v>318.85993885918384</v>
      </c>
      <c r="L17" s="476">
        <f t="shared" si="13"/>
        <v>389.79435336545811</v>
      </c>
      <c r="M17" s="476">
        <f t="shared" si="13"/>
        <v>486.13996505114204</v>
      </c>
      <c r="N17" s="476">
        <f t="shared" si="13"/>
        <v>594.65604856575715</v>
      </c>
      <c r="O17" s="476">
        <f t="shared" si="13"/>
        <v>699.23357099730663</v>
      </c>
      <c r="P17" s="476">
        <f t="shared" si="13"/>
        <v>807.04966526339695</v>
      </c>
      <c r="Q17" s="476">
        <f t="shared" si="13"/>
        <v>916.04514296706691</v>
      </c>
      <c r="R17" s="476">
        <f t="shared" si="13"/>
        <v>1025.4479172195022</v>
      </c>
      <c r="S17" s="476">
        <f t="shared" si="13"/>
        <v>1128.028774752913</v>
      </c>
      <c r="T17" s="476">
        <f t="shared" si="13"/>
        <v>1238.7952811941582</v>
      </c>
      <c r="U17" s="476">
        <f t="shared" si="13"/>
        <v>1345.3871365108666</v>
      </c>
      <c r="V17" s="476">
        <f t="shared" si="13"/>
        <v>1453.8104880189817</v>
      </c>
      <c r="W17" s="476">
        <f t="shared" si="13"/>
        <v>1572.71017931137</v>
      </c>
      <c r="X17" s="476">
        <f t="shared" si="13"/>
        <v>1683.6917035810022</v>
      </c>
      <c r="Y17" s="476">
        <f t="shared" si="13"/>
        <v>1816.5763208880182</v>
      </c>
      <c r="Z17" s="476">
        <f t="shared" si="13"/>
        <v>1970.0785315078406</v>
      </c>
      <c r="AA17" s="476">
        <f t="shared" si="13"/>
        <v>2142.9570733481914</v>
      </c>
      <c r="AB17" s="476">
        <f t="shared" si="13"/>
        <v>2334.0139856147234</v>
      </c>
      <c r="AC17" s="476">
        <f t="shared" si="13"/>
        <v>2542.0936762410979</v>
      </c>
      <c r="AD17" s="476">
        <f t="shared" si="13"/>
        <v>2766.0819935707118</v>
      </c>
      <c r="AE17" s="476">
        <f t="shared" si="13"/>
        <v>3004.9053027770533</v>
      </c>
      <c r="AF17" s="476">
        <f t="shared" si="13"/>
        <v>3257.5295675067132</v>
      </c>
      <c r="AG17" s="476">
        <f t="shared" si="13"/>
        <v>3522.9594372235956</v>
      </c>
      <c r="AH17" s="476">
        <f t="shared" si="13"/>
        <v>3800.2373407252417</v>
      </c>
      <c r="AI17" s="476">
        <f t="shared" si="13"/>
        <v>4088.4425862925791</v>
      </c>
      <c r="AJ17" s="476">
        <f t="shared" si="13"/>
        <v>4386.6904689231505</v>
      </c>
      <c r="AK17" s="476">
        <f t="shared" si="13"/>
        <v>4694.1313850851657</v>
      </c>
      <c r="AL17" s="476">
        <f t="shared" si="13"/>
        <v>5009.9499554156873</v>
      </c>
      <c r="AM17" s="476">
        <f t="shared" si="13"/>
        <v>5333.3641557712699</v>
      </c>
      <c r="AN17" s="477"/>
      <c r="AO17" s="496">
        <f>SUM(D17:F17)</f>
        <v>29.53125</v>
      </c>
      <c r="AP17" s="496">
        <f>SUM(G17:I17)</f>
        <v>379.33906291197712</v>
      </c>
      <c r="AQ17" s="496">
        <f>SUM(J17:L17)</f>
        <v>952.31615791617787</v>
      </c>
      <c r="AR17" s="496">
        <f>SUM(M17:O17)</f>
        <v>1780.0295846142058</v>
      </c>
      <c r="AS17" s="496">
        <f>SUM(P17:R17)</f>
        <v>2748.5427254499664</v>
      </c>
      <c r="AT17" s="496">
        <f>SUM(S17:U17)</f>
        <v>3712.2111924579381</v>
      </c>
      <c r="AU17" s="496">
        <f>SUM(V17:X17)</f>
        <v>4710.2123709113539</v>
      </c>
      <c r="AV17" s="496">
        <f>SUM(Y17:AA17)</f>
        <v>5929.6119257440505</v>
      </c>
      <c r="AW17" s="496">
        <f>SUM(AB17:AD17)</f>
        <v>7642.1896554265331</v>
      </c>
      <c r="AX17" s="496">
        <f>SUM(AE17:AG17)</f>
        <v>9785.3943075073621</v>
      </c>
      <c r="AY17" s="496">
        <f>SUM(AH17:AJ17)</f>
        <v>12275.370395940972</v>
      </c>
      <c r="AZ17" s="496">
        <f>SUM(AK17:AM17)</f>
        <v>15037.445496272121</v>
      </c>
      <c r="BA17" s="477"/>
      <c r="BB17" s="496">
        <f>SUM(AO17:AR17)</f>
        <v>3141.2160554423608</v>
      </c>
      <c r="BC17" s="496">
        <f>SUM(AS17:AV17)</f>
        <v>17100.578214563309</v>
      </c>
      <c r="BD17" s="496">
        <f>SUM(AW17:AZ17)</f>
        <v>44740.399855146985</v>
      </c>
    </row>
    <row r="18" spans="2:56">
      <c r="B18" s="481" t="s">
        <v>187</v>
      </c>
      <c r="C18" s="479"/>
      <c r="D18" s="491">
        <f t="shared" ref="D18:AM18" si="14">SUM(D16:D17)</f>
        <v>0</v>
      </c>
      <c r="E18" s="491">
        <f t="shared" si="14"/>
        <v>1500</v>
      </c>
      <c r="F18" s="491">
        <f t="shared" si="14"/>
        <v>2279.53125</v>
      </c>
      <c r="G18" s="491">
        <f t="shared" si="14"/>
        <v>3072.2592238653274</v>
      </c>
      <c r="H18" s="491">
        <f t="shared" si="14"/>
        <v>3127.4502769234891</v>
      </c>
      <c r="I18" s="491">
        <f t="shared" si="14"/>
        <v>3929.6295621231602</v>
      </c>
      <c r="J18" s="491">
        <f t="shared" si="14"/>
        <v>4743.6618656915361</v>
      </c>
      <c r="K18" s="491">
        <f t="shared" si="14"/>
        <v>4818.8599388591838</v>
      </c>
      <c r="L18" s="491">
        <f t="shared" si="14"/>
        <v>6389.7943533654579</v>
      </c>
      <c r="M18" s="491">
        <f t="shared" si="14"/>
        <v>7386.1399650511421</v>
      </c>
      <c r="N18" s="491">
        <f t="shared" si="14"/>
        <v>7614.6560485657574</v>
      </c>
      <c r="O18" s="491">
        <f t="shared" si="14"/>
        <v>8199.2335709973067</v>
      </c>
      <c r="P18" s="491">
        <f t="shared" si="14"/>
        <v>8697.0496652633974</v>
      </c>
      <c r="Q18" s="491">
        <f t="shared" si="14"/>
        <v>9166.0451429670666</v>
      </c>
      <c r="R18" s="491">
        <f t="shared" si="14"/>
        <v>9275.4479172195024</v>
      </c>
      <c r="S18" s="491">
        <f t="shared" si="14"/>
        <v>10128.028774752913</v>
      </c>
      <c r="T18" s="491">
        <f t="shared" si="14"/>
        <v>10388.795281194158</v>
      </c>
      <c r="U18" s="491">
        <f t="shared" si="14"/>
        <v>10945.387136510866</v>
      </c>
      <c r="V18" s="491">
        <f t="shared" si="14"/>
        <v>11953.810488018982</v>
      </c>
      <c r="W18" s="491">
        <f t="shared" si="14"/>
        <v>12072.710179311371</v>
      </c>
      <c r="X18" s="491">
        <f t="shared" si="14"/>
        <v>13683.691703581002</v>
      </c>
      <c r="Y18" s="491">
        <f t="shared" si="14"/>
        <v>15316.576320888018</v>
      </c>
      <c r="Z18" s="491">
        <f t="shared" si="14"/>
        <v>16970.078531507839</v>
      </c>
      <c r="AA18" s="491">
        <f t="shared" si="14"/>
        <v>18642.957073348192</v>
      </c>
      <c r="AB18" s="491">
        <f t="shared" si="14"/>
        <v>20334.013985614722</v>
      </c>
      <c r="AC18" s="491">
        <f t="shared" si="14"/>
        <v>22042.093676241097</v>
      </c>
      <c r="AD18" s="491">
        <f t="shared" si="14"/>
        <v>23766.081993570711</v>
      </c>
      <c r="AE18" s="491">
        <f t="shared" si="14"/>
        <v>25504.905302777053</v>
      </c>
      <c r="AF18" s="491">
        <f t="shared" si="14"/>
        <v>27257.529567506714</v>
      </c>
      <c r="AG18" s="491">
        <f t="shared" si="14"/>
        <v>29022.959437223595</v>
      </c>
      <c r="AH18" s="491">
        <f t="shared" si="14"/>
        <v>30800.237340725242</v>
      </c>
      <c r="AI18" s="491">
        <f t="shared" si="14"/>
        <v>32588.442586292578</v>
      </c>
      <c r="AJ18" s="491">
        <f t="shared" si="14"/>
        <v>34386.690468923152</v>
      </c>
      <c r="AK18" s="491">
        <f t="shared" si="14"/>
        <v>36194.131385085166</v>
      </c>
      <c r="AL18" s="491">
        <f t="shared" si="14"/>
        <v>38009.949955415686</v>
      </c>
      <c r="AM18" s="491">
        <f t="shared" si="14"/>
        <v>39833.364155771269</v>
      </c>
      <c r="AN18" s="477"/>
      <c r="AO18" s="495">
        <f>SUM(D18:F18)</f>
        <v>3779.53125</v>
      </c>
      <c r="AP18" s="495">
        <f>SUM(G18:I18)</f>
        <v>10129.339062911977</v>
      </c>
      <c r="AQ18" s="495">
        <f>SUM(J18:L18)</f>
        <v>15952.316157916179</v>
      </c>
      <c r="AR18" s="495">
        <f>SUM(M18:O18)</f>
        <v>23200.029584614203</v>
      </c>
      <c r="AS18" s="495">
        <f>SUM(P18:R18)</f>
        <v>27138.542725449966</v>
      </c>
      <c r="AT18" s="495">
        <f>SUM(S18:U18)</f>
        <v>31462.211192457937</v>
      </c>
      <c r="AU18" s="495">
        <f>SUM(V18:X18)</f>
        <v>37710.212370911358</v>
      </c>
      <c r="AV18" s="495">
        <f>SUM(Y18:AA18)</f>
        <v>50929.611925744044</v>
      </c>
      <c r="AW18" s="495">
        <f>SUM(AB18:AD18)</f>
        <v>66142.189655426526</v>
      </c>
      <c r="AX18" s="495">
        <f>SUM(AE18:AG18)</f>
        <v>81785.394307507362</v>
      </c>
      <c r="AY18" s="495">
        <f>SUM(AH18:AJ18)</f>
        <v>97775.370395940961</v>
      </c>
      <c r="AZ18" s="495">
        <f>SUM(AK18:AM18)</f>
        <v>114037.44549627212</v>
      </c>
      <c r="BA18" s="477"/>
      <c r="BB18" s="491">
        <f>SUM(AO18:AR18)</f>
        <v>53061.216055442361</v>
      </c>
      <c r="BC18" s="491">
        <f>SUM(AS18:AV18)</f>
        <v>147240.57821456331</v>
      </c>
      <c r="BD18" s="494">
        <f>SUM(AW18:AZ18)</f>
        <v>359740.399855147</v>
      </c>
    </row>
    <row r="19" spans="2:56">
      <c r="B19" s="487" t="s">
        <v>186</v>
      </c>
      <c r="C19" s="486"/>
      <c r="D19" s="485"/>
      <c r="E19" s="485"/>
      <c r="F19" s="485"/>
      <c r="G19" s="485"/>
      <c r="H19" s="485"/>
      <c r="I19" s="485"/>
      <c r="J19" s="485"/>
      <c r="K19" s="485"/>
      <c r="L19" s="485"/>
      <c r="M19" s="485"/>
      <c r="N19" s="485"/>
      <c r="O19" s="485"/>
      <c r="P19" s="485"/>
      <c r="Q19" s="485"/>
      <c r="R19" s="485"/>
      <c r="S19" s="485"/>
      <c r="T19" s="485"/>
      <c r="U19" s="485"/>
      <c r="V19" s="485"/>
      <c r="W19" s="485"/>
      <c r="X19" s="485"/>
      <c r="Y19" s="485"/>
      <c r="Z19" s="485"/>
      <c r="AA19" s="485"/>
      <c r="AB19" s="485"/>
      <c r="AC19" s="485"/>
      <c r="AD19" s="485"/>
      <c r="AE19" s="485"/>
      <c r="AF19" s="485"/>
      <c r="AG19" s="485"/>
      <c r="AH19" s="485"/>
      <c r="AI19" s="485"/>
      <c r="AJ19" s="485"/>
      <c r="AK19" s="485"/>
      <c r="AL19" s="485"/>
      <c r="AM19" s="485"/>
      <c r="AN19" s="477"/>
      <c r="AO19" s="485"/>
      <c r="AP19" s="485"/>
      <c r="AQ19" s="485"/>
      <c r="AR19" s="485"/>
      <c r="AS19" s="485"/>
      <c r="AT19" s="485"/>
      <c r="AU19" s="485"/>
      <c r="AV19" s="485"/>
      <c r="AW19" s="485"/>
      <c r="AX19" s="485"/>
      <c r="AY19" s="485"/>
      <c r="AZ19" s="485"/>
      <c r="BA19" s="477"/>
      <c r="BB19" s="485"/>
      <c r="BC19" s="485"/>
      <c r="BD19" s="485"/>
    </row>
    <row r="20" spans="2:56" s="538" customFormat="1">
      <c r="B20" s="536" t="s">
        <v>185</v>
      </c>
      <c r="C20" s="534">
        <v>0.25</v>
      </c>
      <c r="D20" s="537">
        <f t="shared" ref="D20:AM20" si="15">$C$20</f>
        <v>0.25</v>
      </c>
      <c r="E20" s="537">
        <f t="shared" si="15"/>
        <v>0.25</v>
      </c>
      <c r="F20" s="537">
        <f t="shared" si="15"/>
        <v>0.25</v>
      </c>
      <c r="G20" s="537">
        <f t="shared" si="15"/>
        <v>0.25</v>
      </c>
      <c r="H20" s="537">
        <f t="shared" si="15"/>
        <v>0.25</v>
      </c>
      <c r="I20" s="537">
        <f t="shared" si="15"/>
        <v>0.25</v>
      </c>
      <c r="J20" s="537">
        <f t="shared" si="15"/>
        <v>0.25</v>
      </c>
      <c r="K20" s="537">
        <f t="shared" si="15"/>
        <v>0.25</v>
      </c>
      <c r="L20" s="537">
        <f t="shared" si="15"/>
        <v>0.25</v>
      </c>
      <c r="M20" s="537">
        <f t="shared" si="15"/>
        <v>0.25</v>
      </c>
      <c r="N20" s="537">
        <f t="shared" si="15"/>
        <v>0.25</v>
      </c>
      <c r="O20" s="537">
        <f t="shared" si="15"/>
        <v>0.25</v>
      </c>
      <c r="P20" s="537">
        <f t="shared" si="15"/>
        <v>0.25</v>
      </c>
      <c r="Q20" s="537">
        <f t="shared" si="15"/>
        <v>0.25</v>
      </c>
      <c r="R20" s="537">
        <f t="shared" si="15"/>
        <v>0.25</v>
      </c>
      <c r="S20" s="537">
        <f t="shared" si="15"/>
        <v>0.25</v>
      </c>
      <c r="T20" s="537">
        <f t="shared" si="15"/>
        <v>0.25</v>
      </c>
      <c r="U20" s="537">
        <f t="shared" si="15"/>
        <v>0.25</v>
      </c>
      <c r="V20" s="537">
        <f t="shared" si="15"/>
        <v>0.25</v>
      </c>
      <c r="W20" s="537">
        <f t="shared" si="15"/>
        <v>0.25</v>
      </c>
      <c r="X20" s="537">
        <f t="shared" si="15"/>
        <v>0.25</v>
      </c>
      <c r="Y20" s="537">
        <f t="shared" si="15"/>
        <v>0.25</v>
      </c>
      <c r="Z20" s="537">
        <f t="shared" si="15"/>
        <v>0.25</v>
      </c>
      <c r="AA20" s="537">
        <f t="shared" si="15"/>
        <v>0.25</v>
      </c>
      <c r="AB20" s="537">
        <f t="shared" si="15"/>
        <v>0.25</v>
      </c>
      <c r="AC20" s="537">
        <f t="shared" si="15"/>
        <v>0.25</v>
      </c>
      <c r="AD20" s="537">
        <f t="shared" si="15"/>
        <v>0.25</v>
      </c>
      <c r="AE20" s="537">
        <f t="shared" si="15"/>
        <v>0.25</v>
      </c>
      <c r="AF20" s="537">
        <f t="shared" si="15"/>
        <v>0.25</v>
      </c>
      <c r="AG20" s="537">
        <f t="shared" si="15"/>
        <v>0.25</v>
      </c>
      <c r="AH20" s="537">
        <f t="shared" si="15"/>
        <v>0.25</v>
      </c>
      <c r="AI20" s="537">
        <f t="shared" si="15"/>
        <v>0.25</v>
      </c>
      <c r="AJ20" s="537">
        <f t="shared" si="15"/>
        <v>0.25</v>
      </c>
      <c r="AK20" s="537">
        <f t="shared" si="15"/>
        <v>0.25</v>
      </c>
      <c r="AL20" s="537">
        <f t="shared" si="15"/>
        <v>0.25</v>
      </c>
      <c r="AM20" s="537">
        <f t="shared" si="15"/>
        <v>0.25</v>
      </c>
      <c r="AN20" s="536"/>
      <c r="AO20" s="537">
        <f t="shared" ref="AO20:AZ20" si="16">$C$20</f>
        <v>0.25</v>
      </c>
      <c r="AP20" s="537">
        <f t="shared" si="16"/>
        <v>0.25</v>
      </c>
      <c r="AQ20" s="537">
        <f t="shared" si="16"/>
        <v>0.25</v>
      </c>
      <c r="AR20" s="537">
        <f t="shared" si="16"/>
        <v>0.25</v>
      </c>
      <c r="AS20" s="537">
        <f t="shared" si="16"/>
        <v>0.25</v>
      </c>
      <c r="AT20" s="537">
        <f t="shared" si="16"/>
        <v>0.25</v>
      </c>
      <c r="AU20" s="537">
        <f t="shared" si="16"/>
        <v>0.25</v>
      </c>
      <c r="AV20" s="537">
        <f t="shared" si="16"/>
        <v>0.25</v>
      </c>
      <c r="AW20" s="537">
        <f t="shared" si="16"/>
        <v>0.25</v>
      </c>
      <c r="AX20" s="537">
        <f t="shared" si="16"/>
        <v>0.25</v>
      </c>
      <c r="AY20" s="537">
        <f t="shared" si="16"/>
        <v>0.25</v>
      </c>
      <c r="AZ20" s="537">
        <f t="shared" si="16"/>
        <v>0.25</v>
      </c>
      <c r="BA20" s="537"/>
      <c r="BB20" s="537">
        <f>$C$20</f>
        <v>0.25</v>
      </c>
      <c r="BC20" s="537">
        <f>$C$20</f>
        <v>0.25</v>
      </c>
      <c r="BD20" s="537">
        <f>$C$20</f>
        <v>0.25</v>
      </c>
    </row>
    <row r="21" spans="2:56">
      <c r="B21" s="477" t="s">
        <v>184</v>
      </c>
      <c r="C21" s="484"/>
      <c r="D21" s="476">
        <f>D30+D40</f>
        <v>0</v>
      </c>
      <c r="E21" s="476">
        <f t="shared" ref="E21:AM21" si="17">E30+E40</f>
        <v>787.5</v>
      </c>
      <c r="F21" s="476">
        <f t="shared" si="17"/>
        <v>1926.9126364087301</v>
      </c>
      <c r="G21" s="476">
        <f t="shared" si="17"/>
        <v>3398.6740512930487</v>
      </c>
      <c r="H21" s="476">
        <f t="shared" si="17"/>
        <v>4790.1216566176117</v>
      </c>
      <c r="I21" s="476">
        <f t="shared" si="17"/>
        <v>6497.649751774291</v>
      </c>
      <c r="J21" s="476">
        <f t="shared" si="17"/>
        <v>8502.93170291157</v>
      </c>
      <c r="K21" s="476">
        <f t="shared" si="17"/>
        <v>10394.51608974555</v>
      </c>
      <c r="L21" s="476">
        <f t="shared" si="17"/>
        <v>12963.732401363788</v>
      </c>
      <c r="M21" s="476">
        <f t="shared" si="17"/>
        <v>15857.494628420192</v>
      </c>
      <c r="N21" s="476">
        <f t="shared" si="17"/>
        <v>18646.228559928179</v>
      </c>
      <c r="O21" s="476">
        <f t="shared" si="17"/>
        <v>21521.32440702392</v>
      </c>
      <c r="P21" s="476">
        <f t="shared" si="17"/>
        <v>24427.870479121786</v>
      </c>
      <c r="Q21" s="476">
        <f t="shared" si="17"/>
        <v>27345.277792520061</v>
      </c>
      <c r="R21" s="476">
        <f t="shared" si="17"/>
        <v>30080.767326744346</v>
      </c>
      <c r="S21" s="476">
        <f t="shared" si="17"/>
        <v>33034.540831844221</v>
      </c>
      <c r="T21" s="476">
        <f t="shared" si="17"/>
        <v>35876.990306956446</v>
      </c>
      <c r="U21" s="476">
        <f t="shared" si="17"/>
        <v>38768.279680506181</v>
      </c>
      <c r="V21" s="476">
        <f t="shared" si="17"/>
        <v>41938.938114969867</v>
      </c>
      <c r="W21" s="476">
        <f t="shared" si="17"/>
        <v>44898.44542882673</v>
      </c>
      <c r="X21" s="476">
        <f t="shared" si="17"/>
        <v>48442.03522368049</v>
      </c>
      <c r="Y21" s="476">
        <f t="shared" si="17"/>
        <v>52535.427506875749</v>
      </c>
      <c r="Z21" s="476">
        <f t="shared" si="17"/>
        <v>57145.521955951779</v>
      </c>
      <c r="AA21" s="476">
        <f t="shared" si="17"/>
        <v>62240.372949725963</v>
      </c>
      <c r="AB21" s="476">
        <f t="shared" si="17"/>
        <v>67789.164699762609</v>
      </c>
      <c r="AC21" s="476">
        <f t="shared" si="17"/>
        <v>73762.186495218979</v>
      </c>
      <c r="AD21" s="476">
        <f t="shared" si="17"/>
        <v>80130.808074054759</v>
      </c>
      <c r="AE21" s="476">
        <f t="shared" si="17"/>
        <v>86867.455133512354</v>
      </c>
      <c r="AF21" s="476">
        <f t="shared" si="17"/>
        <v>93945.584992629214</v>
      </c>
      <c r="AG21" s="476">
        <f t="shared" si="17"/>
        <v>101339.66241933979</v>
      </c>
      <c r="AH21" s="476">
        <f t="shared" si="17"/>
        <v>109025.13563446878</v>
      </c>
      <c r="AI21" s="476">
        <f t="shared" si="17"/>
        <v>116978.41250461736</v>
      </c>
      <c r="AJ21" s="476">
        <f t="shared" si="17"/>
        <v>125176.83693560443</v>
      </c>
      <c r="AK21" s="476">
        <f t="shared" si="17"/>
        <v>133598.66547775167</v>
      </c>
      <c r="AL21" s="476">
        <f t="shared" si="17"/>
        <v>142223.04415390053</v>
      </c>
      <c r="AM21" s="476">
        <f t="shared" si="17"/>
        <v>151029.98552062272</v>
      </c>
      <c r="AN21" s="477"/>
      <c r="AO21" s="483">
        <f>F21</f>
        <v>1926.9126364087301</v>
      </c>
      <c r="AP21" s="483">
        <f>I21</f>
        <v>6497.649751774291</v>
      </c>
      <c r="AQ21" s="483">
        <f>L21</f>
        <v>12963.732401363788</v>
      </c>
      <c r="AR21" s="483">
        <f>O21</f>
        <v>21521.32440702392</v>
      </c>
      <c r="AS21" s="483">
        <f>R21</f>
        <v>30080.767326744346</v>
      </c>
      <c r="AT21" s="483">
        <f>U21</f>
        <v>38768.279680506181</v>
      </c>
      <c r="AU21" s="483">
        <f>X21</f>
        <v>48442.03522368049</v>
      </c>
      <c r="AV21" s="483">
        <f>AA21</f>
        <v>62240.372949725963</v>
      </c>
      <c r="AW21" s="483">
        <f>AD21</f>
        <v>80130.808074054759</v>
      </c>
      <c r="AX21" s="483">
        <f>AG21</f>
        <v>101339.66241933979</v>
      </c>
      <c r="AY21" s="483">
        <f>AJ21</f>
        <v>125176.83693560443</v>
      </c>
      <c r="AZ21" s="483">
        <f>AM21</f>
        <v>151029.98552062272</v>
      </c>
      <c r="BA21" s="477"/>
      <c r="BB21" s="482">
        <f>O21</f>
        <v>21521.32440702392</v>
      </c>
      <c r="BC21" s="482">
        <f>AA21</f>
        <v>62240.372949725963</v>
      </c>
      <c r="BD21" s="482">
        <f>AM21</f>
        <v>151029.98552062272</v>
      </c>
    </row>
    <row r="22" spans="2:56">
      <c r="B22" s="479" t="s">
        <v>183</v>
      </c>
      <c r="C22" s="481"/>
      <c r="D22" s="478">
        <f t="shared" ref="D22:AM22" si="18">D20*D21</f>
        <v>0</v>
      </c>
      <c r="E22" s="478">
        <f t="shared" si="18"/>
        <v>196.875</v>
      </c>
      <c r="F22" s="478">
        <f t="shared" si="18"/>
        <v>481.72815910218253</v>
      </c>
      <c r="G22" s="478">
        <f t="shared" si="18"/>
        <v>849.66851282326218</v>
      </c>
      <c r="H22" s="478">
        <f t="shared" si="18"/>
        <v>1197.5304141544029</v>
      </c>
      <c r="I22" s="478">
        <f t="shared" si="18"/>
        <v>1624.4124379435727</v>
      </c>
      <c r="J22" s="478">
        <f t="shared" si="18"/>
        <v>2125.7329257278925</v>
      </c>
      <c r="K22" s="478">
        <f t="shared" si="18"/>
        <v>2598.6290224363875</v>
      </c>
      <c r="L22" s="478">
        <f t="shared" si="18"/>
        <v>3240.933100340947</v>
      </c>
      <c r="M22" s="478">
        <f t="shared" si="18"/>
        <v>3964.3736571050481</v>
      </c>
      <c r="N22" s="478">
        <f t="shared" si="18"/>
        <v>4661.5571399820446</v>
      </c>
      <c r="O22" s="478">
        <f t="shared" si="18"/>
        <v>5380.3311017559799</v>
      </c>
      <c r="P22" s="478">
        <f t="shared" si="18"/>
        <v>6106.9676197804465</v>
      </c>
      <c r="Q22" s="478">
        <f t="shared" si="18"/>
        <v>6836.3194481300152</v>
      </c>
      <c r="R22" s="478">
        <f t="shared" si="18"/>
        <v>7520.1918316860865</v>
      </c>
      <c r="S22" s="478">
        <f t="shared" si="18"/>
        <v>8258.6352079610551</v>
      </c>
      <c r="T22" s="478">
        <f t="shared" si="18"/>
        <v>8969.2475767391115</v>
      </c>
      <c r="U22" s="478">
        <f t="shared" si="18"/>
        <v>9692.0699201265452</v>
      </c>
      <c r="V22" s="478">
        <f t="shared" si="18"/>
        <v>10484.734528742467</v>
      </c>
      <c r="W22" s="478">
        <f t="shared" si="18"/>
        <v>11224.611357206682</v>
      </c>
      <c r="X22" s="478">
        <f t="shared" si="18"/>
        <v>12110.508805920123</v>
      </c>
      <c r="Y22" s="478">
        <f t="shared" si="18"/>
        <v>13133.856876718937</v>
      </c>
      <c r="Z22" s="478">
        <f t="shared" si="18"/>
        <v>14286.380488987945</v>
      </c>
      <c r="AA22" s="478">
        <f t="shared" si="18"/>
        <v>15560.093237431491</v>
      </c>
      <c r="AB22" s="478">
        <f t="shared" si="18"/>
        <v>16947.291174940652</v>
      </c>
      <c r="AC22" s="478">
        <f t="shared" si="18"/>
        <v>18440.546623804745</v>
      </c>
      <c r="AD22" s="478">
        <f t="shared" si="18"/>
        <v>20032.70201851369</v>
      </c>
      <c r="AE22" s="478">
        <f t="shared" si="18"/>
        <v>21716.863783378089</v>
      </c>
      <c r="AF22" s="478">
        <f t="shared" si="18"/>
        <v>23486.396248157303</v>
      </c>
      <c r="AG22" s="478">
        <f t="shared" si="18"/>
        <v>25334.915604834947</v>
      </c>
      <c r="AH22" s="478">
        <f t="shared" si="18"/>
        <v>27256.283908617195</v>
      </c>
      <c r="AI22" s="478">
        <f t="shared" si="18"/>
        <v>29244.603126154339</v>
      </c>
      <c r="AJ22" s="478">
        <f t="shared" si="18"/>
        <v>31294.209233901107</v>
      </c>
      <c r="AK22" s="478">
        <f t="shared" si="18"/>
        <v>33399.666369437917</v>
      </c>
      <c r="AL22" s="478">
        <f t="shared" si="18"/>
        <v>35555.761038475131</v>
      </c>
      <c r="AM22" s="478">
        <f t="shared" si="18"/>
        <v>37757.496380155681</v>
      </c>
      <c r="AN22" s="477"/>
      <c r="AO22" s="476">
        <f>SUM(D22:F22)</f>
        <v>678.60315910218253</v>
      </c>
      <c r="AP22" s="476">
        <f>SUM(G22:I22)</f>
        <v>3671.6113649212375</v>
      </c>
      <c r="AQ22" s="476">
        <f>SUM(J22:L22)</f>
        <v>7965.295048505227</v>
      </c>
      <c r="AR22" s="476">
        <f>SUM(M22:O22)</f>
        <v>14006.261898843073</v>
      </c>
      <c r="AS22" s="476">
        <f>SUM(P22:R22)</f>
        <v>20463.47889959655</v>
      </c>
      <c r="AT22" s="476">
        <f>SUM(S22:U22)</f>
        <v>26919.952704826712</v>
      </c>
      <c r="AU22" s="476">
        <f>SUM(V22:X22)</f>
        <v>33819.854691869274</v>
      </c>
      <c r="AV22" s="476">
        <f>SUM(Y22:AA22)</f>
        <v>42980.330603138369</v>
      </c>
      <c r="AW22" s="476">
        <f>SUM(AB22:AD22)</f>
        <v>55420.539817259094</v>
      </c>
      <c r="AX22" s="476">
        <f>SUM(AE22:AG22)</f>
        <v>70538.175636370346</v>
      </c>
      <c r="AY22" s="476">
        <f>SUM(AH22:AJ22)</f>
        <v>87795.096268672642</v>
      </c>
      <c r="AZ22" s="476">
        <f>SUM(AK22:AM22)</f>
        <v>106712.92378806873</v>
      </c>
      <c r="BA22" s="477"/>
      <c r="BB22" s="476">
        <f>SUM(AO22:AR22)</f>
        <v>26321.771471371721</v>
      </c>
      <c r="BC22" s="476">
        <f>SUM(AS22:AV22)</f>
        <v>124183.6168994309</v>
      </c>
      <c r="BD22" s="476">
        <f>SUM(AW22:AZ22)</f>
        <v>320466.73551037081</v>
      </c>
    </row>
    <row r="23" spans="2:56" s="538" customFormat="1">
      <c r="B23" s="539" t="s">
        <v>182</v>
      </c>
      <c r="C23" s="535">
        <v>0.15</v>
      </c>
      <c r="D23" s="540">
        <f t="shared" ref="D23:AM23" si="19">$C$23</f>
        <v>0.15</v>
      </c>
      <c r="E23" s="540">
        <f t="shared" si="19"/>
        <v>0.15</v>
      </c>
      <c r="F23" s="540">
        <f t="shared" si="19"/>
        <v>0.15</v>
      </c>
      <c r="G23" s="540">
        <f t="shared" si="19"/>
        <v>0.15</v>
      </c>
      <c r="H23" s="540">
        <f t="shared" si="19"/>
        <v>0.15</v>
      </c>
      <c r="I23" s="540">
        <f t="shared" si="19"/>
        <v>0.15</v>
      </c>
      <c r="J23" s="540">
        <f t="shared" si="19"/>
        <v>0.15</v>
      </c>
      <c r="K23" s="540">
        <f t="shared" si="19"/>
        <v>0.15</v>
      </c>
      <c r="L23" s="540">
        <f t="shared" si="19"/>
        <v>0.15</v>
      </c>
      <c r="M23" s="540">
        <f t="shared" si="19"/>
        <v>0.15</v>
      </c>
      <c r="N23" s="540">
        <f t="shared" si="19"/>
        <v>0.15</v>
      </c>
      <c r="O23" s="540">
        <f t="shared" si="19"/>
        <v>0.15</v>
      </c>
      <c r="P23" s="540">
        <f t="shared" si="19"/>
        <v>0.15</v>
      </c>
      <c r="Q23" s="540">
        <f t="shared" si="19"/>
        <v>0.15</v>
      </c>
      <c r="R23" s="540">
        <f t="shared" si="19"/>
        <v>0.15</v>
      </c>
      <c r="S23" s="540">
        <f t="shared" si="19"/>
        <v>0.15</v>
      </c>
      <c r="T23" s="540">
        <f t="shared" si="19"/>
        <v>0.15</v>
      </c>
      <c r="U23" s="540">
        <f t="shared" si="19"/>
        <v>0.15</v>
      </c>
      <c r="V23" s="540">
        <f t="shared" si="19"/>
        <v>0.15</v>
      </c>
      <c r="W23" s="540">
        <f t="shared" si="19"/>
        <v>0.15</v>
      </c>
      <c r="X23" s="540">
        <f t="shared" si="19"/>
        <v>0.15</v>
      </c>
      <c r="Y23" s="540">
        <f t="shared" si="19"/>
        <v>0.15</v>
      </c>
      <c r="Z23" s="540">
        <f t="shared" si="19"/>
        <v>0.15</v>
      </c>
      <c r="AA23" s="540">
        <f t="shared" si="19"/>
        <v>0.15</v>
      </c>
      <c r="AB23" s="540">
        <f t="shared" si="19"/>
        <v>0.15</v>
      </c>
      <c r="AC23" s="540">
        <f t="shared" si="19"/>
        <v>0.15</v>
      </c>
      <c r="AD23" s="540">
        <f t="shared" si="19"/>
        <v>0.15</v>
      </c>
      <c r="AE23" s="540">
        <f t="shared" si="19"/>
        <v>0.15</v>
      </c>
      <c r="AF23" s="540">
        <f t="shared" si="19"/>
        <v>0.15</v>
      </c>
      <c r="AG23" s="540">
        <f t="shared" si="19"/>
        <v>0.15</v>
      </c>
      <c r="AH23" s="540">
        <f t="shared" si="19"/>
        <v>0.15</v>
      </c>
      <c r="AI23" s="540">
        <f t="shared" si="19"/>
        <v>0.15</v>
      </c>
      <c r="AJ23" s="540">
        <f t="shared" si="19"/>
        <v>0.15</v>
      </c>
      <c r="AK23" s="540">
        <f t="shared" si="19"/>
        <v>0.15</v>
      </c>
      <c r="AL23" s="540">
        <f t="shared" si="19"/>
        <v>0.15</v>
      </c>
      <c r="AM23" s="540">
        <f t="shared" si="19"/>
        <v>0.15</v>
      </c>
      <c r="AN23" s="536"/>
      <c r="AO23" s="541">
        <f t="shared" ref="AO23:AZ23" si="20">$C$23</f>
        <v>0.15</v>
      </c>
      <c r="AP23" s="541">
        <f t="shared" si="20"/>
        <v>0.15</v>
      </c>
      <c r="AQ23" s="541">
        <f t="shared" si="20"/>
        <v>0.15</v>
      </c>
      <c r="AR23" s="541">
        <f t="shared" si="20"/>
        <v>0.15</v>
      </c>
      <c r="AS23" s="541">
        <f t="shared" si="20"/>
        <v>0.15</v>
      </c>
      <c r="AT23" s="541">
        <f t="shared" si="20"/>
        <v>0.15</v>
      </c>
      <c r="AU23" s="541">
        <f t="shared" si="20"/>
        <v>0.15</v>
      </c>
      <c r="AV23" s="541">
        <f t="shared" si="20"/>
        <v>0.15</v>
      </c>
      <c r="AW23" s="541">
        <f t="shared" si="20"/>
        <v>0.15</v>
      </c>
      <c r="AX23" s="541">
        <f t="shared" si="20"/>
        <v>0.15</v>
      </c>
      <c r="AY23" s="541">
        <f t="shared" si="20"/>
        <v>0.15</v>
      </c>
      <c r="AZ23" s="541">
        <f t="shared" si="20"/>
        <v>0.15</v>
      </c>
      <c r="BA23" s="540"/>
      <c r="BB23" s="541">
        <f>$C$23</f>
        <v>0.15</v>
      </c>
      <c r="BC23" s="541">
        <f>$C$23</f>
        <v>0.15</v>
      </c>
      <c r="BD23" s="541">
        <f>$C$23</f>
        <v>0.15</v>
      </c>
    </row>
    <row r="24" spans="2:56" s="4" customFormat="1">
      <c r="B24" s="481" t="s">
        <v>181</v>
      </c>
      <c r="C24" s="547"/>
      <c r="D24" s="491">
        <f t="shared" ref="D24:AM24" si="21">D22*D23</f>
        <v>0</v>
      </c>
      <c r="E24" s="491">
        <f t="shared" si="21"/>
        <v>29.53125</v>
      </c>
      <c r="F24" s="491">
        <f t="shared" si="21"/>
        <v>72.259223865327371</v>
      </c>
      <c r="G24" s="491">
        <f t="shared" si="21"/>
        <v>127.45027692348933</v>
      </c>
      <c r="H24" s="491">
        <f t="shared" si="21"/>
        <v>179.62956212316044</v>
      </c>
      <c r="I24" s="491">
        <f t="shared" si="21"/>
        <v>243.66186569153589</v>
      </c>
      <c r="J24" s="491">
        <f t="shared" si="21"/>
        <v>318.85993885918384</v>
      </c>
      <c r="K24" s="491">
        <f t="shared" si="21"/>
        <v>389.79435336545811</v>
      </c>
      <c r="L24" s="491">
        <f t="shared" si="21"/>
        <v>486.13996505114204</v>
      </c>
      <c r="M24" s="491">
        <f t="shared" si="21"/>
        <v>594.65604856575715</v>
      </c>
      <c r="N24" s="491">
        <f t="shared" si="21"/>
        <v>699.23357099730663</v>
      </c>
      <c r="O24" s="491">
        <f t="shared" si="21"/>
        <v>807.04966526339695</v>
      </c>
      <c r="P24" s="491">
        <f t="shared" si="21"/>
        <v>916.04514296706691</v>
      </c>
      <c r="Q24" s="491">
        <f t="shared" si="21"/>
        <v>1025.4479172195022</v>
      </c>
      <c r="R24" s="491">
        <f t="shared" si="21"/>
        <v>1128.028774752913</v>
      </c>
      <c r="S24" s="491">
        <f t="shared" si="21"/>
        <v>1238.7952811941582</v>
      </c>
      <c r="T24" s="491">
        <f t="shared" si="21"/>
        <v>1345.3871365108666</v>
      </c>
      <c r="U24" s="491">
        <f t="shared" si="21"/>
        <v>1453.8104880189817</v>
      </c>
      <c r="V24" s="491">
        <f t="shared" si="21"/>
        <v>1572.71017931137</v>
      </c>
      <c r="W24" s="491">
        <f t="shared" si="21"/>
        <v>1683.6917035810022</v>
      </c>
      <c r="X24" s="491">
        <f t="shared" si="21"/>
        <v>1816.5763208880182</v>
      </c>
      <c r="Y24" s="491">
        <f t="shared" si="21"/>
        <v>1970.0785315078406</v>
      </c>
      <c r="Z24" s="491">
        <f t="shared" si="21"/>
        <v>2142.9570733481914</v>
      </c>
      <c r="AA24" s="491">
        <f t="shared" si="21"/>
        <v>2334.0139856147234</v>
      </c>
      <c r="AB24" s="491">
        <f t="shared" si="21"/>
        <v>2542.0936762410979</v>
      </c>
      <c r="AC24" s="491">
        <f t="shared" si="21"/>
        <v>2766.0819935707118</v>
      </c>
      <c r="AD24" s="491">
        <f t="shared" si="21"/>
        <v>3004.9053027770533</v>
      </c>
      <c r="AE24" s="491">
        <f t="shared" si="21"/>
        <v>3257.5295675067132</v>
      </c>
      <c r="AF24" s="491">
        <f t="shared" si="21"/>
        <v>3522.9594372235956</v>
      </c>
      <c r="AG24" s="491">
        <f t="shared" si="21"/>
        <v>3800.2373407252417</v>
      </c>
      <c r="AH24" s="491">
        <f t="shared" si="21"/>
        <v>4088.4425862925791</v>
      </c>
      <c r="AI24" s="491">
        <f t="shared" si="21"/>
        <v>4386.6904689231505</v>
      </c>
      <c r="AJ24" s="491">
        <f t="shared" si="21"/>
        <v>4694.1313850851657</v>
      </c>
      <c r="AK24" s="491">
        <f t="shared" si="21"/>
        <v>5009.9499554156873</v>
      </c>
      <c r="AL24" s="491">
        <f t="shared" si="21"/>
        <v>5333.3641557712699</v>
      </c>
      <c r="AM24" s="491">
        <f t="shared" si="21"/>
        <v>5663.6244570233521</v>
      </c>
      <c r="AN24" s="484"/>
      <c r="AO24" s="502">
        <f>SUM(D24:F24)</f>
        <v>101.79047386532737</v>
      </c>
      <c r="AP24" s="502">
        <f>SUM(G24:I24)</f>
        <v>550.74170473818572</v>
      </c>
      <c r="AQ24" s="502">
        <f>SUM(J24:L24)</f>
        <v>1194.794257275784</v>
      </c>
      <c r="AR24" s="502">
        <f>SUM(M24:O24)</f>
        <v>2100.9392848264606</v>
      </c>
      <c r="AS24" s="502">
        <f>SUM(P24:R24)</f>
        <v>3069.5218349394818</v>
      </c>
      <c r="AT24" s="502">
        <f>SUM(S24:U24)</f>
        <v>4037.9929057240065</v>
      </c>
      <c r="AU24" s="502">
        <f>SUM(V24:X24)</f>
        <v>5072.9782037803907</v>
      </c>
      <c r="AV24" s="502">
        <f>SUM(Y24:AA24)</f>
        <v>6447.049590470755</v>
      </c>
      <c r="AW24" s="502">
        <f>SUM(AB24:AD24)</f>
        <v>8313.080972588863</v>
      </c>
      <c r="AX24" s="502">
        <f>SUM(AE24:AG24)</f>
        <v>10580.72634545555</v>
      </c>
      <c r="AY24" s="502">
        <f>SUM(AH24:AJ24)</f>
        <v>13169.264440300896</v>
      </c>
      <c r="AZ24" s="502">
        <f>SUM(AK24:AM24)</f>
        <v>16006.938568210309</v>
      </c>
      <c r="BA24" s="484"/>
      <c r="BB24" s="502">
        <f>SUM(AO24:AR24)</f>
        <v>3948.2657207057578</v>
      </c>
      <c r="BC24" s="502">
        <f>SUM(AS24:AV24)</f>
        <v>18627.542534914632</v>
      </c>
      <c r="BD24" s="502">
        <f>SUM(AW24:AZ24)</f>
        <v>48070.010326555617</v>
      </c>
    </row>
    <row r="25" spans="2:56">
      <c r="B25" s="110"/>
      <c r="C25" s="143"/>
      <c r="D25" s="110"/>
      <c r="E25" s="475"/>
      <c r="F25" s="475"/>
      <c r="G25" s="475"/>
      <c r="H25" s="475"/>
      <c r="I25" s="475"/>
      <c r="J25" s="475"/>
      <c r="K25" s="475"/>
      <c r="L25" s="475"/>
      <c r="M25" s="475"/>
      <c r="N25" s="475"/>
      <c r="O25" s="475"/>
      <c r="P25" s="475"/>
      <c r="Q25" s="475"/>
      <c r="R25" s="475"/>
      <c r="S25" s="475"/>
      <c r="T25" s="475"/>
      <c r="U25" s="475"/>
      <c r="V25" s="475"/>
      <c r="W25" s="475"/>
      <c r="X25" s="475"/>
      <c r="Y25" s="475"/>
      <c r="Z25" s="475"/>
      <c r="AA25" s="475"/>
      <c r="AB25" s="475"/>
      <c r="AC25" s="475"/>
      <c r="AD25" s="475"/>
      <c r="AE25" s="475"/>
      <c r="AF25" s="475"/>
      <c r="AG25" s="475"/>
      <c r="AH25" s="475"/>
      <c r="AI25" s="475"/>
      <c r="AJ25" s="475"/>
      <c r="AK25" s="475"/>
      <c r="AL25" s="475"/>
      <c r="AM25" s="475"/>
      <c r="AN25" s="143"/>
      <c r="AO25" s="474"/>
      <c r="AP25" s="474"/>
      <c r="AQ25" s="474"/>
      <c r="AR25" s="474"/>
      <c r="AS25" s="474"/>
      <c r="AT25" s="474"/>
      <c r="AU25" s="474"/>
      <c r="AV25" s="474"/>
      <c r="AW25" s="474"/>
      <c r="AX25" s="474"/>
      <c r="AY25" s="474"/>
      <c r="AZ25" s="474"/>
      <c r="BA25" s="143"/>
      <c r="BB25" s="473"/>
      <c r="BC25" s="473"/>
      <c r="BD25" s="167"/>
    </row>
    <row r="26" spans="2:56">
      <c r="B26" s="549" t="s">
        <v>221</v>
      </c>
      <c r="C26" s="449">
        <v>0.5</v>
      </c>
      <c r="D26" s="550">
        <f t="shared" ref="D26:AM26" si="22">$C$26</f>
        <v>0.5</v>
      </c>
      <c r="E26" s="550">
        <f t="shared" si="22"/>
        <v>0.5</v>
      </c>
      <c r="F26" s="550">
        <f t="shared" si="22"/>
        <v>0.5</v>
      </c>
      <c r="G26" s="550">
        <f t="shared" si="22"/>
        <v>0.5</v>
      </c>
      <c r="H26" s="550">
        <f t="shared" si="22"/>
        <v>0.5</v>
      </c>
      <c r="I26" s="550">
        <f t="shared" si="22"/>
        <v>0.5</v>
      </c>
      <c r="J26" s="550">
        <f t="shared" si="22"/>
        <v>0.5</v>
      </c>
      <c r="K26" s="550">
        <f t="shared" si="22"/>
        <v>0.5</v>
      </c>
      <c r="L26" s="550">
        <f t="shared" si="22"/>
        <v>0.5</v>
      </c>
      <c r="M26" s="550">
        <f t="shared" si="22"/>
        <v>0.5</v>
      </c>
      <c r="N26" s="550">
        <f t="shared" si="22"/>
        <v>0.5</v>
      </c>
      <c r="O26" s="550">
        <f t="shared" si="22"/>
        <v>0.5</v>
      </c>
      <c r="P26" s="550">
        <f t="shared" si="22"/>
        <v>0.5</v>
      </c>
      <c r="Q26" s="550">
        <f t="shared" si="22"/>
        <v>0.5</v>
      </c>
      <c r="R26" s="550">
        <f t="shared" si="22"/>
        <v>0.5</v>
      </c>
      <c r="S26" s="550">
        <f t="shared" si="22"/>
        <v>0.5</v>
      </c>
      <c r="T26" s="550">
        <f t="shared" si="22"/>
        <v>0.5</v>
      </c>
      <c r="U26" s="550">
        <f t="shared" si="22"/>
        <v>0.5</v>
      </c>
      <c r="V26" s="550">
        <f t="shared" si="22"/>
        <v>0.5</v>
      </c>
      <c r="W26" s="550">
        <f t="shared" si="22"/>
        <v>0.5</v>
      </c>
      <c r="X26" s="550">
        <f t="shared" si="22"/>
        <v>0.5</v>
      </c>
      <c r="Y26" s="550">
        <f t="shared" si="22"/>
        <v>0.5</v>
      </c>
      <c r="Z26" s="550">
        <f t="shared" si="22"/>
        <v>0.5</v>
      </c>
      <c r="AA26" s="550">
        <f t="shared" si="22"/>
        <v>0.5</v>
      </c>
      <c r="AB26" s="550">
        <f t="shared" si="22"/>
        <v>0.5</v>
      </c>
      <c r="AC26" s="550">
        <f t="shared" si="22"/>
        <v>0.5</v>
      </c>
      <c r="AD26" s="550">
        <f t="shared" si="22"/>
        <v>0.5</v>
      </c>
      <c r="AE26" s="550">
        <f t="shared" si="22"/>
        <v>0.5</v>
      </c>
      <c r="AF26" s="550">
        <f t="shared" si="22"/>
        <v>0.5</v>
      </c>
      <c r="AG26" s="550">
        <f t="shared" si="22"/>
        <v>0.5</v>
      </c>
      <c r="AH26" s="550">
        <f t="shared" si="22"/>
        <v>0.5</v>
      </c>
      <c r="AI26" s="550">
        <f t="shared" si="22"/>
        <v>0.5</v>
      </c>
      <c r="AJ26" s="550">
        <f t="shared" si="22"/>
        <v>0.5</v>
      </c>
      <c r="AK26" s="550">
        <f t="shared" si="22"/>
        <v>0.5</v>
      </c>
      <c r="AL26" s="550">
        <f t="shared" si="22"/>
        <v>0.5</v>
      </c>
      <c r="AM26" s="550">
        <f t="shared" si="22"/>
        <v>0.5</v>
      </c>
      <c r="AN26" s="551"/>
      <c r="AO26" s="552">
        <f t="shared" ref="AO26:AZ26" si="23">AO27/AO18</f>
        <v>0.5</v>
      </c>
      <c r="AP26" s="552">
        <f t="shared" si="23"/>
        <v>0.5</v>
      </c>
      <c r="AQ26" s="552">
        <f t="shared" si="23"/>
        <v>0.5</v>
      </c>
      <c r="AR26" s="552">
        <f t="shared" si="23"/>
        <v>0.5</v>
      </c>
      <c r="AS26" s="552">
        <f t="shared" si="23"/>
        <v>0.5</v>
      </c>
      <c r="AT26" s="552">
        <f t="shared" si="23"/>
        <v>0.5</v>
      </c>
      <c r="AU26" s="552">
        <f t="shared" si="23"/>
        <v>0.5</v>
      </c>
      <c r="AV26" s="552">
        <f t="shared" si="23"/>
        <v>0.5</v>
      </c>
      <c r="AW26" s="552">
        <f t="shared" si="23"/>
        <v>0.5</v>
      </c>
      <c r="AX26" s="552">
        <f t="shared" si="23"/>
        <v>0.5</v>
      </c>
      <c r="AY26" s="552">
        <f t="shared" si="23"/>
        <v>0.5</v>
      </c>
      <c r="AZ26" s="552">
        <f t="shared" si="23"/>
        <v>0.5</v>
      </c>
      <c r="BA26" s="551"/>
      <c r="BB26" s="552">
        <f>BB27/BB18</f>
        <v>0.5</v>
      </c>
      <c r="BC26" s="552">
        <f>BC27/BC18</f>
        <v>0.5</v>
      </c>
      <c r="BD26" s="552">
        <f>BD27/BD18</f>
        <v>0.5</v>
      </c>
    </row>
    <row r="27" spans="2:56" s="4" customFormat="1">
      <c r="B27" s="548" t="s">
        <v>229</v>
      </c>
      <c r="C27" s="548"/>
      <c r="D27" s="553">
        <f t="shared" ref="D27:AM27" si="24">D18*D26</f>
        <v>0</v>
      </c>
      <c r="E27" s="554">
        <f t="shared" si="24"/>
        <v>750</v>
      </c>
      <c r="F27" s="554">
        <f t="shared" si="24"/>
        <v>1139.765625</v>
      </c>
      <c r="G27" s="554">
        <f t="shared" si="24"/>
        <v>1536.1296119326637</v>
      </c>
      <c r="H27" s="554">
        <f t="shared" si="24"/>
        <v>1563.7251384617446</v>
      </c>
      <c r="I27" s="554">
        <f t="shared" si="24"/>
        <v>1964.8147810615801</v>
      </c>
      <c r="J27" s="554">
        <f t="shared" si="24"/>
        <v>2371.8309328457681</v>
      </c>
      <c r="K27" s="554">
        <f t="shared" si="24"/>
        <v>2409.4299694295919</v>
      </c>
      <c r="L27" s="554">
        <f t="shared" si="24"/>
        <v>3194.897176682729</v>
      </c>
      <c r="M27" s="554">
        <f t="shared" si="24"/>
        <v>3693.069982525571</v>
      </c>
      <c r="N27" s="554">
        <f t="shared" si="24"/>
        <v>3807.3280242828787</v>
      </c>
      <c r="O27" s="554">
        <f t="shared" si="24"/>
        <v>4099.6167854986534</v>
      </c>
      <c r="P27" s="554">
        <f t="shared" si="24"/>
        <v>4348.5248326316987</v>
      </c>
      <c r="Q27" s="554">
        <f t="shared" si="24"/>
        <v>4583.0225714835333</v>
      </c>
      <c r="R27" s="554">
        <f t="shared" si="24"/>
        <v>4637.7239586097512</v>
      </c>
      <c r="S27" s="554">
        <f t="shared" si="24"/>
        <v>5064.0143873764564</v>
      </c>
      <c r="T27" s="554">
        <f t="shared" si="24"/>
        <v>5194.3976405970789</v>
      </c>
      <c r="U27" s="554">
        <f t="shared" si="24"/>
        <v>5472.6935682554331</v>
      </c>
      <c r="V27" s="554">
        <f t="shared" si="24"/>
        <v>5976.9052440094911</v>
      </c>
      <c r="W27" s="554">
        <f t="shared" si="24"/>
        <v>6036.3550896556853</v>
      </c>
      <c r="X27" s="554">
        <f t="shared" si="24"/>
        <v>6841.845851790501</v>
      </c>
      <c r="Y27" s="554">
        <f t="shared" si="24"/>
        <v>7658.288160444009</v>
      </c>
      <c r="Z27" s="554">
        <f t="shared" si="24"/>
        <v>8485.0392657539196</v>
      </c>
      <c r="AA27" s="554">
        <f t="shared" si="24"/>
        <v>9321.4785366740962</v>
      </c>
      <c r="AB27" s="554">
        <f t="shared" si="24"/>
        <v>10167.006992807361</v>
      </c>
      <c r="AC27" s="554">
        <f t="shared" si="24"/>
        <v>11021.046838120548</v>
      </c>
      <c r="AD27" s="554">
        <f t="shared" si="24"/>
        <v>11883.040996785356</v>
      </c>
      <c r="AE27" s="554">
        <f t="shared" si="24"/>
        <v>12752.452651388527</v>
      </c>
      <c r="AF27" s="554">
        <f t="shared" si="24"/>
        <v>13628.764783753357</v>
      </c>
      <c r="AG27" s="554">
        <f t="shared" si="24"/>
        <v>14511.479718611798</v>
      </c>
      <c r="AH27" s="554">
        <f t="shared" si="24"/>
        <v>15400.118670362621</v>
      </c>
      <c r="AI27" s="554">
        <f t="shared" si="24"/>
        <v>16294.221293146289</v>
      </c>
      <c r="AJ27" s="554">
        <f t="shared" si="24"/>
        <v>17193.345234461576</v>
      </c>
      <c r="AK27" s="554">
        <f t="shared" si="24"/>
        <v>18097.065692542583</v>
      </c>
      <c r="AL27" s="554">
        <f t="shared" si="24"/>
        <v>19004.974977707843</v>
      </c>
      <c r="AM27" s="554">
        <f t="shared" si="24"/>
        <v>19916.682077885634</v>
      </c>
      <c r="AN27" s="551"/>
      <c r="AO27" s="555">
        <f>SUM(D27:F27)</f>
        <v>1889.765625</v>
      </c>
      <c r="AP27" s="555">
        <f>SUM(G27:I27)</f>
        <v>5064.6695314559884</v>
      </c>
      <c r="AQ27" s="555">
        <f>SUM(J27:L27)</f>
        <v>7976.1580789580894</v>
      </c>
      <c r="AR27" s="555">
        <f>SUM(M27:O27)</f>
        <v>11600.014792307102</v>
      </c>
      <c r="AS27" s="555">
        <f>SUM(P27:R27)</f>
        <v>13569.271362724983</v>
      </c>
      <c r="AT27" s="555">
        <f>SUM(S27:U27)</f>
        <v>15731.105596228968</v>
      </c>
      <c r="AU27" s="555">
        <f>SUM(V27:X27)</f>
        <v>18855.106185455679</v>
      </c>
      <c r="AV27" s="555">
        <f>SUM(Y27:AA27)</f>
        <v>25464.805962872022</v>
      </c>
      <c r="AW27" s="555">
        <f>SUM(AB27:AD27)</f>
        <v>33071.094827713263</v>
      </c>
      <c r="AX27" s="555">
        <f>SUM(AE27:AG27)</f>
        <v>40892.697153753681</v>
      </c>
      <c r="AY27" s="555">
        <f>SUM(AH27:AJ27)</f>
        <v>48887.685197970481</v>
      </c>
      <c r="AZ27" s="555">
        <f>SUM(AK27:AM27)</f>
        <v>57018.722748136061</v>
      </c>
      <c r="BA27" s="551"/>
      <c r="BB27" s="556">
        <f>SUM(AO27:AR27)</f>
        <v>26530.60802772118</v>
      </c>
      <c r="BC27" s="556">
        <f>SUM(AS27:AV27)</f>
        <v>73620.289107281656</v>
      </c>
      <c r="BD27" s="557">
        <f>SUM(AW27:AZ27)</f>
        <v>179870.1999275735</v>
      </c>
    </row>
    <row r="28" spans="2:56">
      <c r="B28" s="558"/>
      <c r="C28" s="551"/>
      <c r="D28" s="558"/>
      <c r="E28" s="559"/>
      <c r="F28" s="559"/>
      <c r="G28" s="559"/>
      <c r="H28" s="559"/>
      <c r="I28" s="559"/>
      <c r="J28" s="559"/>
      <c r="K28" s="559"/>
      <c r="L28" s="559"/>
      <c r="M28" s="559"/>
      <c r="N28" s="559"/>
      <c r="O28" s="559"/>
      <c r="P28" s="559"/>
      <c r="Q28" s="559"/>
      <c r="R28" s="559"/>
      <c r="S28" s="559"/>
      <c r="T28" s="559"/>
      <c r="U28" s="559"/>
      <c r="V28" s="559"/>
      <c r="W28" s="559"/>
      <c r="X28" s="559"/>
      <c r="Y28" s="559"/>
      <c r="Z28" s="559"/>
      <c r="AA28" s="559"/>
      <c r="AB28" s="559"/>
      <c r="AC28" s="559"/>
      <c r="AD28" s="559"/>
      <c r="AE28" s="559"/>
      <c r="AF28" s="559"/>
      <c r="AG28" s="559"/>
      <c r="AH28" s="559"/>
      <c r="AI28" s="559"/>
      <c r="AJ28" s="559"/>
      <c r="AK28" s="559"/>
      <c r="AL28" s="559"/>
      <c r="AM28" s="559"/>
      <c r="AN28" s="551"/>
      <c r="AO28" s="555"/>
      <c r="AP28" s="555"/>
      <c r="AQ28" s="555"/>
      <c r="AR28" s="555"/>
      <c r="AS28" s="555"/>
      <c r="AT28" s="555"/>
      <c r="AU28" s="555"/>
      <c r="AV28" s="555"/>
      <c r="AW28" s="555"/>
      <c r="AX28" s="555"/>
      <c r="AY28" s="555"/>
      <c r="AZ28" s="555"/>
      <c r="BA28" s="551"/>
      <c r="BB28" s="556"/>
      <c r="BC28" s="556"/>
      <c r="BD28" s="557"/>
    </row>
    <row r="29" spans="2:56">
      <c r="B29" s="461" t="s">
        <v>228</v>
      </c>
      <c r="C29" s="472">
        <v>0.5</v>
      </c>
      <c r="D29" s="471">
        <f>$C$29</f>
        <v>0.5</v>
      </c>
      <c r="E29" s="471">
        <f t="shared" ref="E29:AM29" si="25">$C$29</f>
        <v>0.5</v>
      </c>
      <c r="F29" s="471">
        <f t="shared" si="25"/>
        <v>0.5</v>
      </c>
      <c r="G29" s="471">
        <f t="shared" si="25"/>
        <v>0.5</v>
      </c>
      <c r="H29" s="471">
        <f t="shared" si="25"/>
        <v>0.5</v>
      </c>
      <c r="I29" s="471">
        <f t="shared" si="25"/>
        <v>0.5</v>
      </c>
      <c r="J29" s="471">
        <f t="shared" si="25"/>
        <v>0.5</v>
      </c>
      <c r="K29" s="471">
        <f t="shared" si="25"/>
        <v>0.5</v>
      </c>
      <c r="L29" s="471">
        <f t="shared" si="25"/>
        <v>0.5</v>
      </c>
      <c r="M29" s="471">
        <f t="shared" si="25"/>
        <v>0.5</v>
      </c>
      <c r="N29" s="471">
        <f t="shared" si="25"/>
        <v>0.5</v>
      </c>
      <c r="O29" s="471">
        <f t="shared" si="25"/>
        <v>0.5</v>
      </c>
      <c r="P29" s="471">
        <f t="shared" si="25"/>
        <v>0.5</v>
      </c>
      <c r="Q29" s="471">
        <f t="shared" si="25"/>
        <v>0.5</v>
      </c>
      <c r="R29" s="471">
        <f t="shared" si="25"/>
        <v>0.5</v>
      </c>
      <c r="S29" s="471">
        <f t="shared" si="25"/>
        <v>0.5</v>
      </c>
      <c r="T29" s="471">
        <f t="shared" si="25"/>
        <v>0.5</v>
      </c>
      <c r="U29" s="471">
        <f t="shared" si="25"/>
        <v>0.5</v>
      </c>
      <c r="V29" s="471">
        <f t="shared" si="25"/>
        <v>0.5</v>
      </c>
      <c r="W29" s="471">
        <f t="shared" si="25"/>
        <v>0.5</v>
      </c>
      <c r="X29" s="471">
        <f t="shared" si="25"/>
        <v>0.5</v>
      </c>
      <c r="Y29" s="471">
        <f t="shared" si="25"/>
        <v>0.5</v>
      </c>
      <c r="Z29" s="471">
        <f t="shared" si="25"/>
        <v>0.5</v>
      </c>
      <c r="AA29" s="471">
        <f t="shared" si="25"/>
        <v>0.5</v>
      </c>
      <c r="AB29" s="471">
        <f t="shared" si="25"/>
        <v>0.5</v>
      </c>
      <c r="AC29" s="471">
        <f t="shared" si="25"/>
        <v>0.5</v>
      </c>
      <c r="AD29" s="471">
        <f t="shared" si="25"/>
        <v>0.5</v>
      </c>
      <c r="AE29" s="471">
        <f t="shared" si="25"/>
        <v>0.5</v>
      </c>
      <c r="AF29" s="471">
        <f t="shared" si="25"/>
        <v>0.5</v>
      </c>
      <c r="AG29" s="471">
        <f t="shared" si="25"/>
        <v>0.5</v>
      </c>
      <c r="AH29" s="471">
        <f t="shared" si="25"/>
        <v>0.5</v>
      </c>
      <c r="AI29" s="471">
        <f t="shared" si="25"/>
        <v>0.5</v>
      </c>
      <c r="AJ29" s="471">
        <f t="shared" si="25"/>
        <v>0.5</v>
      </c>
      <c r="AK29" s="471">
        <f t="shared" si="25"/>
        <v>0.5</v>
      </c>
      <c r="AL29" s="471">
        <f t="shared" si="25"/>
        <v>0.5</v>
      </c>
      <c r="AM29" s="471">
        <f t="shared" si="25"/>
        <v>0.5</v>
      </c>
      <c r="AN29" s="427"/>
      <c r="AO29" s="471">
        <f t="shared" ref="AO29:AZ29" si="26">AO31/AO30</f>
        <v>0.70655921124982668</v>
      </c>
      <c r="AP29" s="471">
        <f t="shared" si="26"/>
        <v>1.1393782627400879</v>
      </c>
      <c r="AQ29" s="471">
        <f t="shared" si="26"/>
        <v>1.2369201158811816</v>
      </c>
      <c r="AR29" s="471">
        <f t="shared" si="26"/>
        <v>1.311212445593078</v>
      </c>
      <c r="AS29" s="471">
        <f t="shared" si="26"/>
        <v>1.3719965468375939</v>
      </c>
      <c r="AT29" s="471">
        <f t="shared" si="26"/>
        <v>1.3996028955156163</v>
      </c>
      <c r="AU29" s="471">
        <f t="shared" si="26"/>
        <v>1.4044449018850524</v>
      </c>
      <c r="AV29" s="471">
        <f t="shared" si="26"/>
        <v>1.3840486906673435</v>
      </c>
      <c r="AW29" s="471">
        <f t="shared" si="26"/>
        <v>1.3855387744928991</v>
      </c>
      <c r="AX29" s="471">
        <f t="shared" si="26"/>
        <v>1.39512899248853</v>
      </c>
      <c r="AY29" s="471">
        <f t="shared" si="26"/>
        <v>1.4066506193484554</v>
      </c>
      <c r="AZ29" s="471">
        <f t="shared" si="26"/>
        <v>1.4177801251503945</v>
      </c>
      <c r="BA29" s="427"/>
      <c r="BB29" s="471">
        <f>BB31/BB30</f>
        <v>2.5024970611810873</v>
      </c>
      <c r="BC29" s="471">
        <f>BC31/BC30</f>
        <v>4.082224142891838</v>
      </c>
      <c r="BD29" s="471">
        <f>BD31/BD30</f>
        <v>4.302179403870781</v>
      </c>
    </row>
    <row r="30" spans="2:56">
      <c r="B30" s="423" t="s">
        <v>231</v>
      </c>
      <c r="C30" s="423"/>
      <c r="D30" s="470">
        <f t="shared" ref="D30:AM30" si="27">D103</f>
        <v>0</v>
      </c>
      <c r="E30" s="469">
        <f t="shared" si="27"/>
        <v>750</v>
      </c>
      <c r="F30" s="469">
        <f t="shared" si="27"/>
        <v>1815.4600694444443</v>
      </c>
      <c r="G30" s="469">
        <f t="shared" si="27"/>
        <v>3170.3357670895562</v>
      </c>
      <c r="H30" s="469">
        <f t="shared" si="27"/>
        <v>4415.2119729425303</v>
      </c>
      <c r="I30" s="469">
        <f t="shared" si="27"/>
        <v>5931.9718718023332</v>
      </c>
      <c r="J30" s="469">
        <f t="shared" si="27"/>
        <v>7697.300021405692</v>
      </c>
      <c r="K30" s="469">
        <f t="shared" si="27"/>
        <v>9314.3438226380913</v>
      </c>
      <c r="L30" s="469">
        <f t="shared" si="27"/>
        <v>11542.393454480407</v>
      </c>
      <c r="M30" s="469">
        <f t="shared" si="27"/>
        <v>14030.625153042969</v>
      </c>
      <c r="N30" s="469">
        <f t="shared" si="27"/>
        <v>16365.22083905251</v>
      </c>
      <c r="O30" s="469">
        <f t="shared" si="27"/>
        <v>18734.824741176799</v>
      </c>
      <c r="P30" s="469">
        <f t="shared" si="27"/>
        <v>21088.264413392095</v>
      </c>
      <c r="Q30" s="469">
        <f t="shared" si="27"/>
        <v>23408.342848154232</v>
      </c>
      <c r="R30" s="469">
        <f t="shared" si="27"/>
        <v>25514.210705833022</v>
      </c>
      <c r="S30" s="469">
        <f t="shared" si="27"/>
        <v>27794.383301104499</v>
      </c>
      <c r="T30" s="469">
        <f t="shared" si="27"/>
        <v>29931.784622646865</v>
      </c>
      <c r="U30" s="469">
        <f t="shared" si="27"/>
        <v>32084.249734803834</v>
      </c>
      <c r="V30" s="469">
        <f t="shared" si="27"/>
        <v>34472.243803968486</v>
      </c>
      <c r="W30" s="469">
        <f t="shared" si="27"/>
        <v>36623.684140195801</v>
      </c>
      <c r="X30" s="469">
        <f t="shared" si="27"/>
        <v>39303.625790794707</v>
      </c>
      <c r="Y30" s="469">
        <f t="shared" si="27"/>
        <v>42466.675375144841</v>
      </c>
      <c r="Z30" s="469">
        <f t="shared" si="27"/>
        <v>46070.315363779839</v>
      </c>
      <c r="AA30" s="469">
        <f t="shared" si="27"/>
        <v>50074.725336729243</v>
      </c>
      <c r="AB30" s="469">
        <f t="shared" si="27"/>
        <v>54442.615156707136</v>
      </c>
      <c r="AC30" s="469">
        <f t="shared" si="27"/>
        <v>59139.069209580535</v>
      </c>
      <c r="AD30" s="469">
        <f t="shared" si="27"/>
        <v>64131.400926701273</v>
      </c>
      <c r="AE30" s="469">
        <f t="shared" si="27"/>
        <v>69389.016861248267</v>
      </c>
      <c r="AF30" s="469">
        <f t="shared" si="27"/>
        <v>74883.289644039789</v>
      </c>
      <c r="AG30" s="469">
        <f t="shared" si="27"/>
        <v>80587.439193651604</v>
      </c>
      <c r="AH30" s="469">
        <f t="shared" si="27"/>
        <v>86476.421601406328</v>
      </c>
      <c r="AI30" s="469">
        <f t="shared" si="27"/>
        <v>92526.825154151127</v>
      </c>
      <c r="AJ30" s="469">
        <f t="shared" si="27"/>
        <v>98716.772996964486</v>
      </c>
      <c r="AK30" s="469">
        <f t="shared" si="27"/>
        <v>105025.83197425761</v>
      </c>
      <c r="AL30" s="469">
        <f t="shared" si="27"/>
        <v>111434.92722137866</v>
      </c>
      <c r="AM30" s="469">
        <f t="shared" si="27"/>
        <v>117926.26210998266</v>
      </c>
      <c r="AN30" s="427"/>
      <c r="AO30" s="468">
        <f>F30</f>
        <v>1815.4600694444443</v>
      </c>
      <c r="AP30" s="468">
        <f>I30</f>
        <v>5931.9718718023332</v>
      </c>
      <c r="AQ30" s="468">
        <f>L30</f>
        <v>11542.393454480407</v>
      </c>
      <c r="AR30" s="468">
        <f>O30</f>
        <v>18734.824741176799</v>
      </c>
      <c r="AS30" s="468">
        <f>R30</f>
        <v>25514.210705833022</v>
      </c>
      <c r="AT30" s="468">
        <f>U30</f>
        <v>32084.249734803834</v>
      </c>
      <c r="AU30" s="468">
        <f>X30</f>
        <v>39303.625790794707</v>
      </c>
      <c r="AV30" s="468">
        <f>AA30</f>
        <v>50074.725336729243</v>
      </c>
      <c r="AW30" s="468">
        <f>AD30</f>
        <v>64131.400926701273</v>
      </c>
      <c r="AX30" s="468">
        <f>AG30</f>
        <v>80587.439193651604</v>
      </c>
      <c r="AY30" s="468">
        <f>AJ30</f>
        <v>98716.772996964486</v>
      </c>
      <c r="AZ30" s="468">
        <f>AM30</f>
        <v>117926.26210998266</v>
      </c>
      <c r="BA30" s="427"/>
      <c r="BB30" s="467">
        <f>O30</f>
        <v>18734.824741176799</v>
      </c>
      <c r="BC30" s="467">
        <f>AA30</f>
        <v>50074.725336729243</v>
      </c>
      <c r="BD30" s="466">
        <f>AM30</f>
        <v>117926.26210998266</v>
      </c>
    </row>
    <row r="31" spans="2:56">
      <c r="B31" s="453" t="s">
        <v>230</v>
      </c>
      <c r="C31" s="453"/>
      <c r="D31" s="465">
        <f t="shared" ref="D31:AM31" si="28">D30*D29</f>
        <v>0</v>
      </c>
      <c r="E31" s="465">
        <f t="shared" si="28"/>
        <v>375</v>
      </c>
      <c r="F31" s="465">
        <f t="shared" si="28"/>
        <v>907.73003472222217</v>
      </c>
      <c r="G31" s="465">
        <f t="shared" si="28"/>
        <v>1585.1678835447781</v>
      </c>
      <c r="H31" s="465">
        <f t="shared" si="28"/>
        <v>2207.6059864712652</v>
      </c>
      <c r="I31" s="465">
        <f t="shared" si="28"/>
        <v>2965.9859359011666</v>
      </c>
      <c r="J31" s="465">
        <f t="shared" si="28"/>
        <v>3848.650010702846</v>
      </c>
      <c r="K31" s="465">
        <f t="shared" si="28"/>
        <v>4657.1719113190456</v>
      </c>
      <c r="L31" s="465">
        <f t="shared" si="28"/>
        <v>5771.1967272402035</v>
      </c>
      <c r="M31" s="465">
        <f t="shared" si="28"/>
        <v>7015.3125765214845</v>
      </c>
      <c r="N31" s="465">
        <f t="shared" si="28"/>
        <v>8182.6104195262551</v>
      </c>
      <c r="O31" s="465">
        <f t="shared" si="28"/>
        <v>9367.4123705883994</v>
      </c>
      <c r="P31" s="465">
        <f t="shared" si="28"/>
        <v>10544.132206696047</v>
      </c>
      <c r="Q31" s="465">
        <f t="shared" si="28"/>
        <v>11704.171424077116</v>
      </c>
      <c r="R31" s="465">
        <f t="shared" si="28"/>
        <v>12757.105352916511</v>
      </c>
      <c r="S31" s="465">
        <f t="shared" si="28"/>
        <v>13897.191650552249</v>
      </c>
      <c r="T31" s="465">
        <f t="shared" si="28"/>
        <v>14965.892311323432</v>
      </c>
      <c r="U31" s="465">
        <f t="shared" si="28"/>
        <v>16042.124867401917</v>
      </c>
      <c r="V31" s="465">
        <f t="shared" si="28"/>
        <v>17236.121901984243</v>
      </c>
      <c r="W31" s="465">
        <f t="shared" si="28"/>
        <v>18311.8420700979</v>
      </c>
      <c r="X31" s="465">
        <f t="shared" si="28"/>
        <v>19651.812895397354</v>
      </c>
      <c r="Y31" s="465">
        <f t="shared" si="28"/>
        <v>21233.337687572421</v>
      </c>
      <c r="Z31" s="465">
        <f t="shared" si="28"/>
        <v>23035.157681889919</v>
      </c>
      <c r="AA31" s="465">
        <f t="shared" si="28"/>
        <v>25037.362668364622</v>
      </c>
      <c r="AB31" s="465">
        <f t="shared" si="28"/>
        <v>27221.307578353568</v>
      </c>
      <c r="AC31" s="465">
        <f t="shared" si="28"/>
        <v>29569.534604790268</v>
      </c>
      <c r="AD31" s="465">
        <f t="shared" si="28"/>
        <v>32065.700463350637</v>
      </c>
      <c r="AE31" s="465">
        <f t="shared" si="28"/>
        <v>34694.508430624133</v>
      </c>
      <c r="AF31" s="465">
        <f t="shared" si="28"/>
        <v>37441.644822019894</v>
      </c>
      <c r="AG31" s="465">
        <f t="shared" si="28"/>
        <v>40293.719596825802</v>
      </c>
      <c r="AH31" s="465">
        <f t="shared" si="28"/>
        <v>43238.210800703164</v>
      </c>
      <c r="AI31" s="465">
        <f t="shared" si="28"/>
        <v>46263.412577075564</v>
      </c>
      <c r="AJ31" s="465">
        <f t="shared" si="28"/>
        <v>49358.386498482243</v>
      </c>
      <c r="AK31" s="465">
        <f t="shared" si="28"/>
        <v>52512.915987128807</v>
      </c>
      <c r="AL31" s="465">
        <f t="shared" si="28"/>
        <v>55717.46361068933</v>
      </c>
      <c r="AM31" s="465">
        <f t="shared" si="28"/>
        <v>58963.131054991332</v>
      </c>
      <c r="AN31" s="427"/>
      <c r="AO31" s="465">
        <f>SUM(D31:F31)</f>
        <v>1282.7300347222222</v>
      </c>
      <c r="AP31" s="465">
        <f>SUM(G31:I31)</f>
        <v>6758.7598059172105</v>
      </c>
      <c r="AQ31" s="465">
        <f>SUM(J31:L31)</f>
        <v>14277.018649262096</v>
      </c>
      <c r="AR31" s="465">
        <f>SUM(M31:O31)</f>
        <v>24565.335366636136</v>
      </c>
      <c r="AS31" s="465">
        <f>SUM(P31:R31)</f>
        <v>35005.408983689675</v>
      </c>
      <c r="AT31" s="465">
        <f>SUM(S31:U31)</f>
        <v>44905.208829277595</v>
      </c>
      <c r="AU31" s="465">
        <f>SUM(V31:X31)</f>
        <v>55199.776867479493</v>
      </c>
      <c r="AV31" s="465">
        <f>SUM(Y31:AA31)</f>
        <v>69305.858037826954</v>
      </c>
      <c r="AW31" s="465">
        <f>SUM(AB31:AD31)</f>
        <v>88856.542646494461</v>
      </c>
      <c r="AX31" s="465">
        <f>SUM(AE31:AG31)</f>
        <v>112429.87284946983</v>
      </c>
      <c r="AY31" s="465">
        <f>SUM(AH31:AJ31)</f>
        <v>138860.00987626097</v>
      </c>
      <c r="AZ31" s="465">
        <f>SUM(AK31:AM31)</f>
        <v>167193.51065280946</v>
      </c>
      <c r="BA31" s="427"/>
      <c r="BB31" s="465">
        <f>SUM(AO31:AR31)</f>
        <v>46883.843856537664</v>
      </c>
      <c r="BC31" s="465">
        <f>SUM(AS31:AV31)</f>
        <v>204416.25271827372</v>
      </c>
      <c r="BD31" s="465">
        <f>SUM(AW31:AZ31)</f>
        <v>507339.93602503469</v>
      </c>
    </row>
    <row r="32" spans="2:56">
      <c r="B32" s="548"/>
      <c r="C32" s="441"/>
      <c r="D32" s="464"/>
      <c r="E32" s="464"/>
      <c r="F32" s="464"/>
      <c r="G32" s="464"/>
      <c r="H32" s="464"/>
      <c r="I32" s="464"/>
      <c r="J32" s="464"/>
      <c r="K32" s="464"/>
      <c r="L32" s="464"/>
      <c r="M32" s="464"/>
      <c r="N32" s="464"/>
      <c r="O32" s="464"/>
      <c r="P32" s="464"/>
      <c r="Q32" s="464"/>
      <c r="R32" s="464"/>
      <c r="S32" s="464"/>
      <c r="T32" s="464"/>
      <c r="U32" s="464"/>
      <c r="V32" s="464"/>
      <c r="W32" s="464"/>
      <c r="X32" s="464"/>
      <c r="Y32" s="464"/>
      <c r="Z32" s="464"/>
      <c r="AA32" s="464"/>
      <c r="AB32" s="464"/>
      <c r="AC32" s="464"/>
      <c r="AD32" s="464"/>
      <c r="AE32" s="464"/>
      <c r="AF32" s="464"/>
      <c r="AG32" s="464"/>
      <c r="AH32" s="464"/>
      <c r="AI32" s="464"/>
      <c r="AJ32" s="464"/>
      <c r="AK32" s="464"/>
      <c r="AL32" s="464"/>
      <c r="AM32" s="464"/>
      <c r="AN32" s="427"/>
      <c r="AO32" s="456"/>
      <c r="AP32" s="456"/>
      <c r="AQ32" s="456"/>
      <c r="AR32" s="456"/>
      <c r="AS32" s="456"/>
      <c r="AT32" s="456"/>
      <c r="AU32" s="456"/>
      <c r="AV32" s="456"/>
      <c r="AW32" s="456"/>
      <c r="AX32" s="456"/>
      <c r="AY32" s="456"/>
      <c r="AZ32" s="456"/>
      <c r="BA32" s="427"/>
      <c r="BB32" s="457"/>
      <c r="BC32" s="457"/>
      <c r="BD32" s="456"/>
    </row>
    <row r="33" spans="2:56">
      <c r="B33" s="461" t="s">
        <v>232</v>
      </c>
      <c r="C33" s="410">
        <v>2.5000000000000001E-2</v>
      </c>
      <c r="D33" s="463">
        <f t="shared" ref="D33:AM33" si="29">$C$33</f>
        <v>2.5000000000000001E-2</v>
      </c>
      <c r="E33" s="463">
        <f t="shared" si="29"/>
        <v>2.5000000000000001E-2</v>
      </c>
      <c r="F33" s="463">
        <f t="shared" si="29"/>
        <v>2.5000000000000001E-2</v>
      </c>
      <c r="G33" s="463">
        <f t="shared" si="29"/>
        <v>2.5000000000000001E-2</v>
      </c>
      <c r="H33" s="463">
        <f t="shared" si="29"/>
        <v>2.5000000000000001E-2</v>
      </c>
      <c r="I33" s="463">
        <f t="shared" si="29"/>
        <v>2.5000000000000001E-2</v>
      </c>
      <c r="J33" s="463">
        <f t="shared" si="29"/>
        <v>2.5000000000000001E-2</v>
      </c>
      <c r="K33" s="463">
        <f t="shared" si="29"/>
        <v>2.5000000000000001E-2</v>
      </c>
      <c r="L33" s="463">
        <f t="shared" si="29"/>
        <v>2.5000000000000001E-2</v>
      </c>
      <c r="M33" s="463">
        <f t="shared" si="29"/>
        <v>2.5000000000000001E-2</v>
      </c>
      <c r="N33" s="463">
        <f t="shared" si="29"/>
        <v>2.5000000000000001E-2</v>
      </c>
      <c r="O33" s="463">
        <f t="shared" si="29"/>
        <v>2.5000000000000001E-2</v>
      </c>
      <c r="P33" s="463">
        <f t="shared" si="29"/>
        <v>2.5000000000000001E-2</v>
      </c>
      <c r="Q33" s="463">
        <f t="shared" si="29"/>
        <v>2.5000000000000001E-2</v>
      </c>
      <c r="R33" s="463">
        <f t="shared" si="29"/>
        <v>2.5000000000000001E-2</v>
      </c>
      <c r="S33" s="463">
        <f t="shared" si="29"/>
        <v>2.5000000000000001E-2</v>
      </c>
      <c r="T33" s="463">
        <f t="shared" si="29"/>
        <v>2.5000000000000001E-2</v>
      </c>
      <c r="U33" s="463">
        <f t="shared" si="29"/>
        <v>2.5000000000000001E-2</v>
      </c>
      <c r="V33" s="463">
        <f t="shared" si="29"/>
        <v>2.5000000000000001E-2</v>
      </c>
      <c r="W33" s="463">
        <f t="shared" si="29"/>
        <v>2.5000000000000001E-2</v>
      </c>
      <c r="X33" s="463">
        <f t="shared" si="29"/>
        <v>2.5000000000000001E-2</v>
      </c>
      <c r="Y33" s="463">
        <f t="shared" si="29"/>
        <v>2.5000000000000001E-2</v>
      </c>
      <c r="Z33" s="463">
        <f t="shared" si="29"/>
        <v>2.5000000000000001E-2</v>
      </c>
      <c r="AA33" s="463">
        <f t="shared" si="29"/>
        <v>2.5000000000000001E-2</v>
      </c>
      <c r="AB33" s="463">
        <f t="shared" si="29"/>
        <v>2.5000000000000001E-2</v>
      </c>
      <c r="AC33" s="463">
        <f t="shared" si="29"/>
        <v>2.5000000000000001E-2</v>
      </c>
      <c r="AD33" s="463">
        <f t="shared" si="29"/>
        <v>2.5000000000000001E-2</v>
      </c>
      <c r="AE33" s="463">
        <f t="shared" si="29"/>
        <v>2.5000000000000001E-2</v>
      </c>
      <c r="AF33" s="463">
        <f t="shared" si="29"/>
        <v>2.5000000000000001E-2</v>
      </c>
      <c r="AG33" s="463">
        <f t="shared" si="29"/>
        <v>2.5000000000000001E-2</v>
      </c>
      <c r="AH33" s="463">
        <f t="shared" si="29"/>
        <v>2.5000000000000001E-2</v>
      </c>
      <c r="AI33" s="463">
        <f t="shared" si="29"/>
        <v>2.5000000000000001E-2</v>
      </c>
      <c r="AJ33" s="463">
        <f t="shared" si="29"/>
        <v>2.5000000000000001E-2</v>
      </c>
      <c r="AK33" s="463">
        <f t="shared" si="29"/>
        <v>2.5000000000000001E-2</v>
      </c>
      <c r="AL33" s="463">
        <f t="shared" si="29"/>
        <v>2.5000000000000001E-2</v>
      </c>
      <c r="AM33" s="463">
        <f t="shared" si="29"/>
        <v>2.5000000000000001E-2</v>
      </c>
      <c r="AN33" s="427"/>
      <c r="AO33" s="463">
        <f t="shared" ref="AO33:AZ33" si="30">AO34/AO27</f>
        <v>9.9218653106784068E-3</v>
      </c>
      <c r="AP33" s="463">
        <f t="shared" si="30"/>
        <v>4.6404843154563807E-2</v>
      </c>
      <c r="AQ33" s="463">
        <f t="shared" si="30"/>
        <v>7.1913117470595561E-2</v>
      </c>
      <c r="AR33" s="463">
        <f t="shared" si="30"/>
        <v>9.0384021480706414E-2</v>
      </c>
      <c r="AS33" s="463">
        <f t="shared" si="30"/>
        <v>0.11649747122093256</v>
      </c>
      <c r="AT33" s="463">
        <f t="shared" si="30"/>
        <v>0.13228628166086848</v>
      </c>
      <c r="AU33" s="463">
        <f t="shared" si="30"/>
        <v>0.13680667807450286</v>
      </c>
      <c r="AV33" s="463">
        <f t="shared" si="30"/>
        <v>0.12550715752175026</v>
      </c>
      <c r="AW33" s="463">
        <f t="shared" si="30"/>
        <v>0.12371559707623771</v>
      </c>
      <c r="AX33" s="463">
        <f t="shared" si="30"/>
        <v>0.12740887856357699</v>
      </c>
      <c r="AY33" s="463">
        <f t="shared" si="30"/>
        <v>0.1327485055275156</v>
      </c>
      <c r="AZ33" s="463">
        <f t="shared" si="30"/>
        <v>0.1381903684447684</v>
      </c>
      <c r="BA33" s="427"/>
      <c r="BB33" s="463">
        <f>BB34/BB27</f>
        <v>7.0704055193060916E-2</v>
      </c>
      <c r="BC33" s="463">
        <f>BC34/BC27</f>
        <v>0.12818905271171296</v>
      </c>
      <c r="BD33" s="463">
        <f>BD34/BD27</f>
        <v>0.13159883288867</v>
      </c>
    </row>
    <row r="34" spans="2:56">
      <c r="B34" s="427" t="s">
        <v>233</v>
      </c>
      <c r="C34" s="427"/>
      <c r="D34" s="451"/>
      <c r="E34" s="451">
        <f>+E33*D30</f>
        <v>0</v>
      </c>
      <c r="F34" s="451">
        <f t="shared" ref="F34:AM34" si="31">+F33*E30</f>
        <v>18.75</v>
      </c>
      <c r="G34" s="451">
        <f t="shared" si="31"/>
        <v>45.386501736111114</v>
      </c>
      <c r="H34" s="451">
        <f t="shared" si="31"/>
        <v>79.258394177238912</v>
      </c>
      <c r="I34" s="451">
        <f t="shared" si="31"/>
        <v>110.38029932356326</v>
      </c>
      <c r="J34" s="451">
        <f t="shared" si="31"/>
        <v>148.29929679505832</v>
      </c>
      <c r="K34" s="451">
        <f t="shared" si="31"/>
        <v>192.43250053514231</v>
      </c>
      <c r="L34" s="451">
        <f t="shared" si="31"/>
        <v>232.8585955659523</v>
      </c>
      <c r="M34" s="451">
        <f t="shared" si="31"/>
        <v>288.55983636201017</v>
      </c>
      <c r="N34" s="451">
        <f t="shared" si="31"/>
        <v>350.76562882607425</v>
      </c>
      <c r="O34" s="451">
        <f t="shared" si="31"/>
        <v>409.13052097631277</v>
      </c>
      <c r="P34" s="451">
        <f t="shared" si="31"/>
        <v>468.37061852941997</v>
      </c>
      <c r="Q34" s="451">
        <f t="shared" si="31"/>
        <v>527.20661033480235</v>
      </c>
      <c r="R34" s="451">
        <f t="shared" si="31"/>
        <v>585.20857120385585</v>
      </c>
      <c r="S34" s="451">
        <f t="shared" si="31"/>
        <v>637.85526764582562</v>
      </c>
      <c r="T34" s="451">
        <f t="shared" si="31"/>
        <v>694.85958252761247</v>
      </c>
      <c r="U34" s="451">
        <f t="shared" si="31"/>
        <v>748.29461556617161</v>
      </c>
      <c r="V34" s="451">
        <f t="shared" si="31"/>
        <v>802.10624337009585</v>
      </c>
      <c r="W34" s="451">
        <f t="shared" si="31"/>
        <v>861.80609509921214</v>
      </c>
      <c r="X34" s="451">
        <f t="shared" si="31"/>
        <v>915.59210350489502</v>
      </c>
      <c r="Y34" s="451">
        <f t="shared" si="31"/>
        <v>982.59064476986771</v>
      </c>
      <c r="Z34" s="451">
        <f t="shared" si="31"/>
        <v>1061.666884378621</v>
      </c>
      <c r="AA34" s="451">
        <f t="shared" si="31"/>
        <v>1151.7578840944959</v>
      </c>
      <c r="AB34" s="451">
        <f t="shared" si="31"/>
        <v>1251.8681334182311</v>
      </c>
      <c r="AC34" s="451">
        <f t="shared" si="31"/>
        <v>1361.0653789176786</v>
      </c>
      <c r="AD34" s="451">
        <f t="shared" si="31"/>
        <v>1478.4767302395135</v>
      </c>
      <c r="AE34" s="451">
        <f t="shared" si="31"/>
        <v>1603.285023167532</v>
      </c>
      <c r="AF34" s="451">
        <f t="shared" si="31"/>
        <v>1734.7254215312068</v>
      </c>
      <c r="AG34" s="451">
        <f t="shared" si="31"/>
        <v>1872.0822411009949</v>
      </c>
      <c r="AH34" s="451">
        <f t="shared" si="31"/>
        <v>2014.6859798412902</v>
      </c>
      <c r="AI34" s="451">
        <f t="shared" si="31"/>
        <v>2161.9105400351582</v>
      </c>
      <c r="AJ34" s="451">
        <f t="shared" si="31"/>
        <v>2313.1706288537785</v>
      </c>
      <c r="AK34" s="451">
        <f t="shared" si="31"/>
        <v>2467.9193249241125</v>
      </c>
      <c r="AL34" s="451">
        <f t="shared" si="31"/>
        <v>2625.6457993564404</v>
      </c>
      <c r="AM34" s="451">
        <f t="shared" si="31"/>
        <v>2785.8731805344669</v>
      </c>
      <c r="AN34" s="427"/>
      <c r="AO34" s="451">
        <f>SUM(D34:F34)</f>
        <v>18.75</v>
      </c>
      <c r="AP34" s="451">
        <f>SUM(G34:I34)</f>
        <v>235.02519523691331</v>
      </c>
      <c r="AQ34" s="451">
        <f>SUM(J34:L34)</f>
        <v>573.59039289615293</v>
      </c>
      <c r="AR34" s="451">
        <f>SUM(M34:O34)</f>
        <v>1048.4559861643972</v>
      </c>
      <c r="AS34" s="451">
        <f>SUM(P34:R34)</f>
        <v>1580.7858000680781</v>
      </c>
      <c r="AT34" s="451">
        <f>SUM(S34:U34)</f>
        <v>2081.0094657396098</v>
      </c>
      <c r="AU34" s="451">
        <f>SUM(V34:X34)</f>
        <v>2579.504441974203</v>
      </c>
      <c r="AV34" s="451">
        <f>SUM(Y34:AA34)</f>
        <v>3196.0154132429843</v>
      </c>
      <c r="AW34" s="451">
        <f>SUM(AB34:AD34)</f>
        <v>4091.4102425754231</v>
      </c>
      <c r="AX34" s="451">
        <f>SUM(AE34:AG34)</f>
        <v>5210.0926857997338</v>
      </c>
      <c r="AY34" s="451">
        <f>SUM(AH34:AJ34)</f>
        <v>6489.7671487302268</v>
      </c>
      <c r="AZ34" s="451">
        <f>SUM(AK34:AM34)</f>
        <v>7879.4383048150194</v>
      </c>
      <c r="BA34" s="451"/>
      <c r="BB34" s="451">
        <f>SUM(AO34:AR34)</f>
        <v>1875.8215742974635</v>
      </c>
      <c r="BC34" s="451">
        <f>SUM(AS34:AV34)</f>
        <v>9437.3151210248761</v>
      </c>
      <c r="BD34" s="451">
        <f>SUM(AW34:AZ34)</f>
        <v>23670.708381920405</v>
      </c>
    </row>
    <row r="35" spans="2:56">
      <c r="B35" s="427"/>
      <c r="C35" s="427"/>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451"/>
      <c r="AK35" s="451"/>
      <c r="AL35" s="451"/>
      <c r="AM35" s="451"/>
      <c r="AN35" s="427"/>
      <c r="AO35" s="451"/>
      <c r="AP35" s="451"/>
      <c r="AQ35" s="451"/>
      <c r="AR35" s="451"/>
      <c r="AS35" s="451"/>
      <c r="AT35" s="451"/>
      <c r="AU35" s="451"/>
      <c r="AV35" s="451"/>
      <c r="AW35" s="451"/>
      <c r="AX35" s="451"/>
      <c r="AY35" s="451"/>
      <c r="AZ35" s="451"/>
      <c r="BA35" s="451"/>
      <c r="BB35" s="451"/>
      <c r="BC35" s="451"/>
      <c r="BD35" s="451"/>
    </row>
    <row r="36" spans="2:56">
      <c r="B36" s="427" t="s">
        <v>234</v>
      </c>
      <c r="C36" s="410">
        <v>2.5000000000000001E-2</v>
      </c>
      <c r="D36" s="455">
        <f>+$C$36</f>
        <v>2.5000000000000001E-2</v>
      </c>
      <c r="E36" s="455">
        <f t="shared" ref="E36:AM36" si="32">+$C$36</f>
        <v>2.5000000000000001E-2</v>
      </c>
      <c r="F36" s="455">
        <f t="shared" si="32"/>
        <v>2.5000000000000001E-2</v>
      </c>
      <c r="G36" s="455">
        <f t="shared" si="32"/>
        <v>2.5000000000000001E-2</v>
      </c>
      <c r="H36" s="455">
        <f t="shared" si="32"/>
        <v>2.5000000000000001E-2</v>
      </c>
      <c r="I36" s="455">
        <f t="shared" si="32"/>
        <v>2.5000000000000001E-2</v>
      </c>
      <c r="J36" s="455">
        <f t="shared" si="32"/>
        <v>2.5000000000000001E-2</v>
      </c>
      <c r="K36" s="455">
        <f t="shared" si="32"/>
        <v>2.5000000000000001E-2</v>
      </c>
      <c r="L36" s="455">
        <f t="shared" si="32"/>
        <v>2.5000000000000001E-2</v>
      </c>
      <c r="M36" s="455">
        <f t="shared" si="32"/>
        <v>2.5000000000000001E-2</v>
      </c>
      <c r="N36" s="455">
        <f t="shared" si="32"/>
        <v>2.5000000000000001E-2</v>
      </c>
      <c r="O36" s="455">
        <f t="shared" si="32"/>
        <v>2.5000000000000001E-2</v>
      </c>
      <c r="P36" s="455">
        <f t="shared" si="32"/>
        <v>2.5000000000000001E-2</v>
      </c>
      <c r="Q36" s="455">
        <f t="shared" si="32"/>
        <v>2.5000000000000001E-2</v>
      </c>
      <c r="R36" s="455">
        <f t="shared" si="32"/>
        <v>2.5000000000000001E-2</v>
      </c>
      <c r="S36" s="455">
        <f t="shared" si="32"/>
        <v>2.5000000000000001E-2</v>
      </c>
      <c r="T36" s="455">
        <f t="shared" si="32"/>
        <v>2.5000000000000001E-2</v>
      </c>
      <c r="U36" s="455">
        <f t="shared" si="32"/>
        <v>2.5000000000000001E-2</v>
      </c>
      <c r="V36" s="455">
        <f t="shared" si="32"/>
        <v>2.5000000000000001E-2</v>
      </c>
      <c r="W36" s="455">
        <f t="shared" si="32"/>
        <v>2.5000000000000001E-2</v>
      </c>
      <c r="X36" s="455">
        <f t="shared" si="32"/>
        <v>2.5000000000000001E-2</v>
      </c>
      <c r="Y36" s="455">
        <f t="shared" si="32"/>
        <v>2.5000000000000001E-2</v>
      </c>
      <c r="Z36" s="455">
        <f t="shared" si="32"/>
        <v>2.5000000000000001E-2</v>
      </c>
      <c r="AA36" s="455">
        <f t="shared" si="32"/>
        <v>2.5000000000000001E-2</v>
      </c>
      <c r="AB36" s="455">
        <f t="shared" si="32"/>
        <v>2.5000000000000001E-2</v>
      </c>
      <c r="AC36" s="455">
        <f t="shared" si="32"/>
        <v>2.5000000000000001E-2</v>
      </c>
      <c r="AD36" s="455">
        <f t="shared" si="32"/>
        <v>2.5000000000000001E-2</v>
      </c>
      <c r="AE36" s="455">
        <f t="shared" si="32"/>
        <v>2.5000000000000001E-2</v>
      </c>
      <c r="AF36" s="455">
        <f t="shared" si="32"/>
        <v>2.5000000000000001E-2</v>
      </c>
      <c r="AG36" s="455">
        <f t="shared" si="32"/>
        <v>2.5000000000000001E-2</v>
      </c>
      <c r="AH36" s="455">
        <f t="shared" si="32"/>
        <v>2.5000000000000001E-2</v>
      </c>
      <c r="AI36" s="455">
        <f t="shared" si="32"/>
        <v>2.5000000000000001E-2</v>
      </c>
      <c r="AJ36" s="455">
        <f t="shared" si="32"/>
        <v>2.5000000000000001E-2</v>
      </c>
      <c r="AK36" s="455">
        <f t="shared" si="32"/>
        <v>2.5000000000000001E-2</v>
      </c>
      <c r="AL36" s="455">
        <f t="shared" si="32"/>
        <v>2.5000000000000001E-2</v>
      </c>
      <c r="AM36" s="455">
        <f t="shared" si="32"/>
        <v>2.5000000000000001E-2</v>
      </c>
      <c r="AN36" s="427"/>
      <c r="AO36" s="455">
        <f t="shared" ref="AO36:AZ36" si="33">AO37/AO18</f>
        <v>2.5000000000000001E-2</v>
      </c>
      <c r="AP36" s="455">
        <f t="shared" si="33"/>
        <v>2.5000000000000001E-2</v>
      </c>
      <c r="AQ36" s="455">
        <f t="shared" si="33"/>
        <v>2.5000000000000001E-2</v>
      </c>
      <c r="AR36" s="455">
        <f t="shared" si="33"/>
        <v>2.5000000000000005E-2</v>
      </c>
      <c r="AS36" s="455">
        <f t="shared" si="33"/>
        <v>2.5000000000000005E-2</v>
      </c>
      <c r="AT36" s="455">
        <f t="shared" si="33"/>
        <v>2.5000000000000001E-2</v>
      </c>
      <c r="AU36" s="455">
        <f t="shared" si="33"/>
        <v>2.4999999999999998E-2</v>
      </c>
      <c r="AV36" s="455">
        <f t="shared" si="33"/>
        <v>2.5000000000000001E-2</v>
      </c>
      <c r="AW36" s="455">
        <f t="shared" si="33"/>
        <v>2.5000000000000005E-2</v>
      </c>
      <c r="AX36" s="455">
        <f t="shared" si="33"/>
        <v>2.5000000000000005E-2</v>
      </c>
      <c r="AY36" s="455">
        <f t="shared" si="33"/>
        <v>2.5000000000000001E-2</v>
      </c>
      <c r="AZ36" s="455">
        <f t="shared" si="33"/>
        <v>2.5000000000000001E-2</v>
      </c>
      <c r="BA36" s="427"/>
      <c r="BB36" s="455">
        <f>BB37/BB18</f>
        <v>2.5000000000000001E-2</v>
      </c>
      <c r="BC36" s="455">
        <f>BC37/BC18</f>
        <v>2.5000000000000001E-2</v>
      </c>
      <c r="BD36" s="455">
        <f>BD37/BD18</f>
        <v>2.4999999999999998E-2</v>
      </c>
    </row>
    <row r="37" spans="2:56">
      <c r="B37" s="427" t="s">
        <v>235</v>
      </c>
      <c r="C37" s="441"/>
      <c r="D37" s="451">
        <f t="shared" ref="D37:AM37" si="34">D36*D18</f>
        <v>0</v>
      </c>
      <c r="E37" s="451">
        <f t="shared" si="34"/>
        <v>37.5</v>
      </c>
      <c r="F37" s="451">
        <f t="shared" si="34"/>
        <v>56.98828125</v>
      </c>
      <c r="G37" s="451">
        <f t="shared" si="34"/>
        <v>76.806480596633193</v>
      </c>
      <c r="H37" s="451">
        <f t="shared" si="34"/>
        <v>78.186256923087228</v>
      </c>
      <c r="I37" s="451">
        <f t="shared" si="34"/>
        <v>98.240739053079011</v>
      </c>
      <c r="J37" s="451">
        <f t="shared" si="34"/>
        <v>118.59154664228841</v>
      </c>
      <c r="K37" s="451">
        <f t="shared" si="34"/>
        <v>120.47149847147961</v>
      </c>
      <c r="L37" s="451">
        <f t="shared" si="34"/>
        <v>159.74485883413647</v>
      </c>
      <c r="M37" s="451">
        <f t="shared" si="34"/>
        <v>184.65349912627858</v>
      </c>
      <c r="N37" s="451">
        <f t="shared" si="34"/>
        <v>190.36640121414393</v>
      </c>
      <c r="O37" s="451">
        <f t="shared" si="34"/>
        <v>204.98083927493269</v>
      </c>
      <c r="P37" s="451">
        <f t="shared" si="34"/>
        <v>217.42624163158496</v>
      </c>
      <c r="Q37" s="451">
        <f t="shared" si="34"/>
        <v>229.15112857417668</v>
      </c>
      <c r="R37" s="451">
        <f t="shared" si="34"/>
        <v>231.88619793048758</v>
      </c>
      <c r="S37" s="451">
        <f t="shared" si="34"/>
        <v>253.20071936882283</v>
      </c>
      <c r="T37" s="451">
        <f t="shared" si="34"/>
        <v>259.71988202985398</v>
      </c>
      <c r="U37" s="451">
        <f t="shared" si="34"/>
        <v>273.63467841277168</v>
      </c>
      <c r="V37" s="451">
        <f t="shared" si="34"/>
        <v>298.84526220047456</v>
      </c>
      <c r="W37" s="451">
        <f t="shared" si="34"/>
        <v>301.81775448278427</v>
      </c>
      <c r="X37" s="451">
        <f t="shared" si="34"/>
        <v>342.09229258952507</v>
      </c>
      <c r="Y37" s="451">
        <f t="shared" si="34"/>
        <v>382.91440802220046</v>
      </c>
      <c r="Z37" s="451">
        <f t="shared" si="34"/>
        <v>424.25196328769601</v>
      </c>
      <c r="AA37" s="451">
        <f t="shared" si="34"/>
        <v>466.07392683370483</v>
      </c>
      <c r="AB37" s="451">
        <f t="shared" si="34"/>
        <v>508.35034964036805</v>
      </c>
      <c r="AC37" s="451">
        <f t="shared" si="34"/>
        <v>551.05234190602744</v>
      </c>
      <c r="AD37" s="451">
        <f t="shared" si="34"/>
        <v>594.15204983926776</v>
      </c>
      <c r="AE37" s="451">
        <f t="shared" si="34"/>
        <v>637.6226325694264</v>
      </c>
      <c r="AF37" s="451">
        <f t="shared" si="34"/>
        <v>681.43823918766793</v>
      </c>
      <c r="AG37" s="451">
        <f t="shared" si="34"/>
        <v>725.57398593058997</v>
      </c>
      <c r="AH37" s="451">
        <f t="shared" si="34"/>
        <v>770.00593351813109</v>
      </c>
      <c r="AI37" s="451">
        <f t="shared" si="34"/>
        <v>814.71106465731452</v>
      </c>
      <c r="AJ37" s="451">
        <f t="shared" si="34"/>
        <v>859.66726172307881</v>
      </c>
      <c r="AK37" s="451">
        <f t="shared" si="34"/>
        <v>904.85328462712914</v>
      </c>
      <c r="AL37" s="451">
        <f t="shared" si="34"/>
        <v>950.24874888539216</v>
      </c>
      <c r="AM37" s="451">
        <f t="shared" si="34"/>
        <v>995.83410389428172</v>
      </c>
      <c r="AN37" s="427"/>
      <c r="AO37" s="451">
        <f>SUM(D37:F37)</f>
        <v>94.48828125</v>
      </c>
      <c r="AP37" s="451">
        <f>SUM(G37:I37)</f>
        <v>253.23347657279945</v>
      </c>
      <c r="AQ37" s="451">
        <f>SUM(J37:L37)</f>
        <v>398.80790394790449</v>
      </c>
      <c r="AR37" s="451">
        <f>SUM(M37:O37)</f>
        <v>580.0007396153552</v>
      </c>
      <c r="AS37" s="451">
        <f>SUM(P37:R37)</f>
        <v>678.46356813624925</v>
      </c>
      <c r="AT37" s="451">
        <f>SUM(S37:U37)</f>
        <v>786.55527981144849</v>
      </c>
      <c r="AU37" s="451">
        <f>SUM(V37:X37)</f>
        <v>942.75530927278385</v>
      </c>
      <c r="AV37" s="451">
        <f>SUM(Y37:AA37)</f>
        <v>1273.2402981436012</v>
      </c>
      <c r="AW37" s="451">
        <f>SUM(AB37:AD37)</f>
        <v>1653.5547413856634</v>
      </c>
      <c r="AX37" s="451">
        <f>SUM(AE37:AG37)</f>
        <v>2044.6348576876844</v>
      </c>
      <c r="AY37" s="451">
        <f>SUM(AH37:AJ37)</f>
        <v>2444.3842598985243</v>
      </c>
      <c r="AZ37" s="451">
        <f>SUM(AK37:AM37)</f>
        <v>2850.936137406803</v>
      </c>
      <c r="BA37" s="451"/>
      <c r="BB37" s="451">
        <f>SUM(AO37:AR37)</f>
        <v>1326.5304013860591</v>
      </c>
      <c r="BC37" s="451">
        <f>SUM(AS37:AV37)</f>
        <v>3681.014455364083</v>
      </c>
      <c r="BD37" s="451">
        <f>SUM(AW37:AZ37)</f>
        <v>8993.5099963786743</v>
      </c>
    </row>
    <row r="38" spans="2:56">
      <c r="B38" s="427"/>
      <c r="C38" s="441"/>
      <c r="D38" s="451"/>
      <c r="E38" s="451"/>
      <c r="F38" s="451"/>
      <c r="G38" s="451"/>
      <c r="H38" s="451"/>
      <c r="I38" s="451"/>
      <c r="J38" s="451"/>
      <c r="K38" s="451"/>
      <c r="L38" s="451"/>
      <c r="M38" s="451"/>
      <c r="N38" s="451"/>
      <c r="O38" s="451"/>
      <c r="P38" s="451"/>
      <c r="Q38" s="451"/>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27"/>
      <c r="AO38" s="451"/>
      <c r="AP38" s="451"/>
      <c r="AQ38" s="451"/>
      <c r="AR38" s="451"/>
      <c r="AS38" s="451"/>
      <c r="AT38" s="451"/>
      <c r="AU38" s="451"/>
      <c r="AV38" s="451"/>
      <c r="AW38" s="451"/>
      <c r="AX38" s="451"/>
      <c r="AY38" s="451"/>
      <c r="AZ38" s="451"/>
      <c r="BA38" s="451"/>
      <c r="BB38" s="451"/>
      <c r="BC38" s="451"/>
      <c r="BD38" s="451"/>
    </row>
    <row r="39" spans="2:56" s="4" customFormat="1">
      <c r="B39" s="560" t="s">
        <v>236</v>
      </c>
      <c r="C39" s="560"/>
      <c r="D39" s="470">
        <f>+D37+D34</f>
        <v>0</v>
      </c>
      <c r="E39" s="470">
        <f t="shared" ref="E39:AM39" si="35">+E37+E34</f>
        <v>37.5</v>
      </c>
      <c r="F39" s="470">
        <f t="shared" si="35"/>
        <v>75.73828125</v>
      </c>
      <c r="G39" s="470">
        <f t="shared" si="35"/>
        <v>122.19298233274431</v>
      </c>
      <c r="H39" s="470">
        <f t="shared" si="35"/>
        <v>157.44465110032615</v>
      </c>
      <c r="I39" s="470">
        <f t="shared" si="35"/>
        <v>208.62103837664228</v>
      </c>
      <c r="J39" s="470">
        <f t="shared" si="35"/>
        <v>266.89084343734675</v>
      </c>
      <c r="K39" s="470">
        <f t="shared" si="35"/>
        <v>312.90399900662192</v>
      </c>
      <c r="L39" s="470">
        <f t="shared" si="35"/>
        <v>392.60345440008876</v>
      </c>
      <c r="M39" s="470">
        <f t="shared" si="35"/>
        <v>473.21333548828875</v>
      </c>
      <c r="N39" s="470">
        <f t="shared" si="35"/>
        <v>541.13203004021818</v>
      </c>
      <c r="O39" s="470">
        <f t="shared" si="35"/>
        <v>614.11136025124551</v>
      </c>
      <c r="P39" s="470">
        <f t="shared" si="35"/>
        <v>685.79686016100493</v>
      </c>
      <c r="Q39" s="470">
        <f t="shared" si="35"/>
        <v>756.35773890897906</v>
      </c>
      <c r="R39" s="470">
        <f t="shared" si="35"/>
        <v>817.09476913434344</v>
      </c>
      <c r="S39" s="470">
        <f t="shared" si="35"/>
        <v>891.05598701464851</v>
      </c>
      <c r="T39" s="470">
        <f t="shared" si="35"/>
        <v>954.57946455746651</v>
      </c>
      <c r="U39" s="470">
        <f t="shared" si="35"/>
        <v>1021.9292939789433</v>
      </c>
      <c r="V39" s="470">
        <f t="shared" si="35"/>
        <v>1100.9515055705704</v>
      </c>
      <c r="W39" s="470">
        <f t="shared" si="35"/>
        <v>1163.6238495819964</v>
      </c>
      <c r="X39" s="470">
        <f t="shared" si="35"/>
        <v>1257.6843960944202</v>
      </c>
      <c r="Y39" s="470">
        <f t="shared" si="35"/>
        <v>1365.5050527920682</v>
      </c>
      <c r="Z39" s="470">
        <f t="shared" si="35"/>
        <v>1485.9188476663171</v>
      </c>
      <c r="AA39" s="470">
        <f t="shared" si="35"/>
        <v>1617.8318109282009</v>
      </c>
      <c r="AB39" s="470">
        <f t="shared" si="35"/>
        <v>1760.2184830585991</v>
      </c>
      <c r="AC39" s="470">
        <f t="shared" si="35"/>
        <v>1912.1177208237059</v>
      </c>
      <c r="AD39" s="470">
        <f t="shared" si="35"/>
        <v>2072.6287800787813</v>
      </c>
      <c r="AE39" s="470">
        <f t="shared" si="35"/>
        <v>2240.9076557369585</v>
      </c>
      <c r="AF39" s="470">
        <f t="shared" si="35"/>
        <v>2416.1636607188748</v>
      </c>
      <c r="AG39" s="470">
        <f t="shared" si="35"/>
        <v>2597.6562270315849</v>
      </c>
      <c r="AH39" s="470">
        <f t="shared" si="35"/>
        <v>2784.6919133594211</v>
      </c>
      <c r="AI39" s="470">
        <f t="shared" si="35"/>
        <v>2976.6216046924728</v>
      </c>
      <c r="AJ39" s="470">
        <f t="shared" si="35"/>
        <v>3172.8378905768573</v>
      </c>
      <c r="AK39" s="470">
        <f t="shared" si="35"/>
        <v>3372.7726095512417</v>
      </c>
      <c r="AL39" s="470">
        <f t="shared" si="35"/>
        <v>3575.8945482418326</v>
      </c>
      <c r="AM39" s="470">
        <f t="shared" si="35"/>
        <v>3781.7072844287486</v>
      </c>
      <c r="AN39" s="441"/>
      <c r="AO39" s="470">
        <f>SUM(D39:F39)</f>
        <v>113.23828125</v>
      </c>
      <c r="AP39" s="470">
        <f>SUM(G39:I39)</f>
        <v>488.25867180971272</v>
      </c>
      <c r="AQ39" s="470">
        <f>SUM(J39:L39)</f>
        <v>972.39829684405754</v>
      </c>
      <c r="AR39" s="470">
        <f>SUM(M39:O39)</f>
        <v>1628.4567257797526</v>
      </c>
      <c r="AS39" s="470">
        <f>SUM(P39:R39)</f>
        <v>2259.2493682043273</v>
      </c>
      <c r="AT39" s="470">
        <f>SUM(S39:U39)</f>
        <v>2867.5647455510584</v>
      </c>
      <c r="AU39" s="470">
        <f>SUM(V39:X39)</f>
        <v>3522.259751246987</v>
      </c>
      <c r="AV39" s="470">
        <f>SUM(Y39:AA39)</f>
        <v>4469.255711386586</v>
      </c>
      <c r="AW39" s="470">
        <f>SUM(AB39:AD39)</f>
        <v>5744.9649839610865</v>
      </c>
      <c r="AX39" s="470">
        <f>SUM(AE39:AG39)</f>
        <v>7254.7275434874173</v>
      </c>
      <c r="AY39" s="470">
        <f>SUM(AH39:AJ39)</f>
        <v>8934.1514086287516</v>
      </c>
      <c r="AZ39" s="470">
        <f>SUM(AK39:AM39)</f>
        <v>10730.374442221822</v>
      </c>
      <c r="BA39" s="454"/>
      <c r="BB39" s="470">
        <f>SUM(AO39:AR39)</f>
        <v>3202.3519756835231</v>
      </c>
      <c r="BC39" s="470">
        <f>SUM(AS39:AV39)</f>
        <v>13118.329576388958</v>
      </c>
      <c r="BD39" s="470">
        <f>SUM(AW39:AZ39)</f>
        <v>32664.218378299076</v>
      </c>
    </row>
    <row r="40" spans="2:56" s="3" customFormat="1">
      <c r="B40" s="427" t="s">
        <v>237</v>
      </c>
      <c r="C40" s="462"/>
      <c r="D40" s="462">
        <f t="shared" ref="D40:AM40" si="36">+D147</f>
        <v>0</v>
      </c>
      <c r="E40" s="462">
        <f t="shared" si="36"/>
        <v>37.5</v>
      </c>
      <c r="F40" s="462">
        <f t="shared" si="36"/>
        <v>111.45256696428572</v>
      </c>
      <c r="G40" s="462">
        <f t="shared" si="36"/>
        <v>228.33828420349261</v>
      </c>
      <c r="H40" s="462">
        <f t="shared" si="36"/>
        <v>374.909683675081</v>
      </c>
      <c r="I40" s="462">
        <f t="shared" si="36"/>
        <v>565.67787997195751</v>
      </c>
      <c r="J40" s="462">
        <f t="shared" si="36"/>
        <v>805.63168150587762</v>
      </c>
      <c r="K40" s="462">
        <f t="shared" si="36"/>
        <v>1080.1722671074576</v>
      </c>
      <c r="L40" s="462">
        <f t="shared" si="36"/>
        <v>1421.3389468833818</v>
      </c>
      <c r="M40" s="462">
        <f t="shared" si="36"/>
        <v>1826.8694753772238</v>
      </c>
      <c r="N40" s="462">
        <f t="shared" si="36"/>
        <v>2281.0077208756693</v>
      </c>
      <c r="O40" s="462">
        <f t="shared" si="36"/>
        <v>2786.4996658471214</v>
      </c>
      <c r="P40" s="462">
        <f t="shared" si="36"/>
        <v>3339.6060657296912</v>
      </c>
      <c r="Q40" s="462">
        <f t="shared" si="36"/>
        <v>3936.934944365828</v>
      </c>
      <c r="R40" s="462">
        <f t="shared" si="36"/>
        <v>4566.5566209113222</v>
      </c>
      <c r="S40" s="462">
        <f t="shared" si="36"/>
        <v>5240.1575307397179</v>
      </c>
      <c r="T40" s="462">
        <f t="shared" si="36"/>
        <v>5945.2056843095779</v>
      </c>
      <c r="U40" s="462">
        <f t="shared" si="36"/>
        <v>6684.0299457023502</v>
      </c>
      <c r="V40" s="462">
        <f t="shared" si="36"/>
        <v>7466.6943110013799</v>
      </c>
      <c r="W40" s="462">
        <f t="shared" si="36"/>
        <v>8274.7612886309289</v>
      </c>
      <c r="X40" s="462">
        <f t="shared" si="36"/>
        <v>9138.4094328857827</v>
      </c>
      <c r="Y40" s="462">
        <f t="shared" si="36"/>
        <v>10068.752131730907</v>
      </c>
      <c r="Z40" s="462">
        <f t="shared" si="36"/>
        <v>11075.206592171942</v>
      </c>
      <c r="AA40" s="462">
        <f t="shared" si="36"/>
        <v>12165.647612996716</v>
      </c>
      <c r="AB40" s="462">
        <f t="shared" si="36"/>
        <v>13346.549543055473</v>
      </c>
      <c r="AC40" s="462">
        <f t="shared" si="36"/>
        <v>14623.11728563844</v>
      </c>
      <c r="AD40" s="462">
        <f t="shared" si="36"/>
        <v>15999.407147353484</v>
      </c>
      <c r="AE40" s="462">
        <f t="shared" si="36"/>
        <v>17478.438272264088</v>
      </c>
      <c r="AF40" s="462">
        <f t="shared" si="36"/>
        <v>19062.295348589432</v>
      </c>
      <c r="AG40" s="462">
        <f t="shared" si="36"/>
        <v>20752.223225688187</v>
      </c>
      <c r="AH40" s="462">
        <f t="shared" si="36"/>
        <v>22548.714033062457</v>
      </c>
      <c r="AI40" s="462">
        <f t="shared" si="36"/>
        <v>24451.587350466238</v>
      </c>
      <c r="AJ40" s="462">
        <f t="shared" si="36"/>
        <v>26460.063938639942</v>
      </c>
      <c r="AK40" s="462">
        <f t="shared" si="36"/>
        <v>28572.833503494043</v>
      </c>
      <c r="AL40" s="462">
        <f t="shared" si="36"/>
        <v>30788.116932521873</v>
      </c>
      <c r="AM40" s="462">
        <f t="shared" si="36"/>
        <v>33103.723410640057</v>
      </c>
      <c r="AN40" s="427"/>
      <c r="AO40" s="450">
        <f>F40</f>
        <v>111.45256696428572</v>
      </c>
      <c r="AP40" s="450">
        <f>I40</f>
        <v>565.67787997195751</v>
      </c>
      <c r="AQ40" s="450">
        <f>L40</f>
        <v>1421.3389468833818</v>
      </c>
      <c r="AR40" s="450">
        <f>O40</f>
        <v>2786.4996658471214</v>
      </c>
      <c r="AS40" s="450">
        <f>R40</f>
        <v>4566.5566209113222</v>
      </c>
      <c r="AT40" s="450">
        <f>U40</f>
        <v>6684.0299457023502</v>
      </c>
      <c r="AU40" s="450">
        <f>X40</f>
        <v>9138.4094328857827</v>
      </c>
      <c r="AV40" s="450">
        <f>AA40</f>
        <v>12165.647612996716</v>
      </c>
      <c r="AW40" s="450">
        <f>AD40</f>
        <v>15999.407147353484</v>
      </c>
      <c r="AX40" s="450">
        <f>AG40</f>
        <v>20752.223225688187</v>
      </c>
      <c r="AY40" s="450">
        <f>AJ40</f>
        <v>26460.063938639942</v>
      </c>
      <c r="AZ40" s="450">
        <f>AM40</f>
        <v>33103.723410640057</v>
      </c>
      <c r="BA40" s="427"/>
      <c r="BB40" s="451">
        <f>O40</f>
        <v>2786.4996658471214</v>
      </c>
      <c r="BC40" s="451">
        <f>AA40</f>
        <v>12165.647612996716</v>
      </c>
      <c r="BD40" s="450">
        <f>AM40</f>
        <v>33103.723410640057</v>
      </c>
    </row>
    <row r="41" spans="2:56">
      <c r="B41" s="461" t="s">
        <v>238</v>
      </c>
      <c r="C41" s="460">
        <v>12</v>
      </c>
      <c r="D41" s="459">
        <f t="shared" ref="D41:AM41" si="37">$C$41</f>
        <v>12</v>
      </c>
      <c r="E41" s="459">
        <f t="shared" si="37"/>
        <v>12</v>
      </c>
      <c r="F41" s="459">
        <f t="shared" si="37"/>
        <v>12</v>
      </c>
      <c r="G41" s="459">
        <f t="shared" si="37"/>
        <v>12</v>
      </c>
      <c r="H41" s="459">
        <f t="shared" si="37"/>
        <v>12</v>
      </c>
      <c r="I41" s="459">
        <f t="shared" si="37"/>
        <v>12</v>
      </c>
      <c r="J41" s="459">
        <f t="shared" si="37"/>
        <v>12</v>
      </c>
      <c r="K41" s="459">
        <f t="shared" si="37"/>
        <v>12</v>
      </c>
      <c r="L41" s="459">
        <f t="shared" si="37"/>
        <v>12</v>
      </c>
      <c r="M41" s="459">
        <f t="shared" si="37"/>
        <v>12</v>
      </c>
      <c r="N41" s="459">
        <f t="shared" si="37"/>
        <v>12</v>
      </c>
      <c r="O41" s="459">
        <f t="shared" si="37"/>
        <v>12</v>
      </c>
      <c r="P41" s="459">
        <f t="shared" si="37"/>
        <v>12</v>
      </c>
      <c r="Q41" s="459">
        <f t="shared" si="37"/>
        <v>12</v>
      </c>
      <c r="R41" s="459">
        <f t="shared" si="37"/>
        <v>12</v>
      </c>
      <c r="S41" s="459">
        <f t="shared" si="37"/>
        <v>12</v>
      </c>
      <c r="T41" s="459">
        <f t="shared" si="37"/>
        <v>12</v>
      </c>
      <c r="U41" s="459">
        <f t="shared" si="37"/>
        <v>12</v>
      </c>
      <c r="V41" s="459">
        <f t="shared" si="37"/>
        <v>12</v>
      </c>
      <c r="W41" s="459">
        <f t="shared" si="37"/>
        <v>12</v>
      </c>
      <c r="X41" s="459">
        <f t="shared" si="37"/>
        <v>12</v>
      </c>
      <c r="Y41" s="459">
        <f t="shared" si="37"/>
        <v>12</v>
      </c>
      <c r="Z41" s="459">
        <f t="shared" si="37"/>
        <v>12</v>
      </c>
      <c r="AA41" s="459">
        <f t="shared" si="37"/>
        <v>12</v>
      </c>
      <c r="AB41" s="459">
        <f t="shared" si="37"/>
        <v>12</v>
      </c>
      <c r="AC41" s="459">
        <f t="shared" si="37"/>
        <v>12</v>
      </c>
      <c r="AD41" s="459">
        <f t="shared" si="37"/>
        <v>12</v>
      </c>
      <c r="AE41" s="459">
        <f t="shared" si="37"/>
        <v>12</v>
      </c>
      <c r="AF41" s="459">
        <f t="shared" si="37"/>
        <v>12</v>
      </c>
      <c r="AG41" s="459">
        <f t="shared" si="37"/>
        <v>12</v>
      </c>
      <c r="AH41" s="459">
        <f t="shared" si="37"/>
        <v>12</v>
      </c>
      <c r="AI41" s="459">
        <f t="shared" si="37"/>
        <v>12</v>
      </c>
      <c r="AJ41" s="459">
        <f t="shared" si="37"/>
        <v>12</v>
      </c>
      <c r="AK41" s="459">
        <f t="shared" si="37"/>
        <v>12</v>
      </c>
      <c r="AL41" s="459">
        <f t="shared" si="37"/>
        <v>12</v>
      </c>
      <c r="AM41" s="459">
        <f t="shared" si="37"/>
        <v>12</v>
      </c>
      <c r="AN41" s="427"/>
      <c r="AO41" s="459">
        <f t="shared" ref="AO41:AZ41" si="38">AO42/AO40</f>
        <v>16.037592065010038</v>
      </c>
      <c r="AP41" s="459">
        <f t="shared" si="38"/>
        <v>24.796992547952808</v>
      </c>
      <c r="AQ41" s="459">
        <f t="shared" si="38"/>
        <v>27.921358823650628</v>
      </c>
      <c r="AR41" s="459">
        <f t="shared" si="38"/>
        <v>29.690483497707056</v>
      </c>
      <c r="AS41" s="459">
        <f t="shared" si="38"/>
        <v>31.12129846836774</v>
      </c>
      <c r="AT41" s="459">
        <f t="shared" si="38"/>
        <v>32.081352069180092</v>
      </c>
      <c r="AU41" s="459">
        <f t="shared" si="38"/>
        <v>32.670716122196822</v>
      </c>
      <c r="AV41" s="459">
        <f t="shared" si="38"/>
        <v>32.856062312356798</v>
      </c>
      <c r="AW41" s="459">
        <f t="shared" si="38"/>
        <v>32.978027426462837</v>
      </c>
      <c r="AX41" s="459">
        <f t="shared" si="38"/>
        <v>33.129726616831</v>
      </c>
      <c r="AY41" s="459">
        <f t="shared" si="38"/>
        <v>33.315277918838412</v>
      </c>
      <c r="AZ41" s="459">
        <f t="shared" si="38"/>
        <v>33.518165687767819</v>
      </c>
      <c r="BA41" s="427"/>
      <c r="BB41" s="459">
        <f>BB42/BB40</f>
        <v>49.608036836751083</v>
      </c>
      <c r="BC41" s="459">
        <f>BC42/BC40</f>
        <v>86.705087923739654</v>
      </c>
      <c r="BD41" s="459">
        <f>BD42/BD40</f>
        <v>96.854507878906077</v>
      </c>
    </row>
    <row r="42" spans="2:56">
      <c r="B42" s="453" t="s">
        <v>222</v>
      </c>
      <c r="C42" s="453"/>
      <c r="D42" s="452">
        <f t="shared" ref="D42:AM42" si="39">D40*D41</f>
        <v>0</v>
      </c>
      <c r="E42" s="452">
        <f t="shared" si="39"/>
        <v>450</v>
      </c>
      <c r="F42" s="452">
        <f t="shared" si="39"/>
        <v>1337.4308035714287</v>
      </c>
      <c r="G42" s="452">
        <f t="shared" si="39"/>
        <v>2740.0594104419115</v>
      </c>
      <c r="H42" s="452">
        <f t="shared" si="39"/>
        <v>4498.9162041009722</v>
      </c>
      <c r="I42" s="452">
        <f t="shared" si="39"/>
        <v>6788.1345596634901</v>
      </c>
      <c r="J42" s="452">
        <f t="shared" si="39"/>
        <v>9667.5801780705315</v>
      </c>
      <c r="K42" s="452">
        <f t="shared" si="39"/>
        <v>12962.067205289492</v>
      </c>
      <c r="L42" s="452">
        <f t="shared" si="39"/>
        <v>17056.067362600581</v>
      </c>
      <c r="M42" s="452">
        <f t="shared" si="39"/>
        <v>21922.433704526688</v>
      </c>
      <c r="N42" s="452">
        <f t="shared" si="39"/>
        <v>27372.092650508032</v>
      </c>
      <c r="O42" s="452">
        <f t="shared" si="39"/>
        <v>33437.995990165458</v>
      </c>
      <c r="P42" s="452">
        <f t="shared" si="39"/>
        <v>40075.272788756294</v>
      </c>
      <c r="Q42" s="452">
        <f t="shared" si="39"/>
        <v>47243.219332389934</v>
      </c>
      <c r="R42" s="452">
        <f t="shared" si="39"/>
        <v>54798.679450935866</v>
      </c>
      <c r="S42" s="452">
        <f t="shared" si="39"/>
        <v>62881.890368876615</v>
      </c>
      <c r="T42" s="452">
        <f t="shared" si="39"/>
        <v>71342.468211714935</v>
      </c>
      <c r="U42" s="452">
        <f t="shared" si="39"/>
        <v>80208.359348428203</v>
      </c>
      <c r="V42" s="452">
        <f t="shared" si="39"/>
        <v>89600.331732016552</v>
      </c>
      <c r="W42" s="452">
        <f t="shared" si="39"/>
        <v>99297.135463571147</v>
      </c>
      <c r="X42" s="452">
        <f t="shared" si="39"/>
        <v>109660.91319462939</v>
      </c>
      <c r="Y42" s="452">
        <f t="shared" si="39"/>
        <v>120825.02558077089</v>
      </c>
      <c r="Z42" s="452">
        <f t="shared" si="39"/>
        <v>132902.47910606331</v>
      </c>
      <c r="AA42" s="452">
        <f t="shared" si="39"/>
        <v>145987.77135596058</v>
      </c>
      <c r="AB42" s="452">
        <f t="shared" si="39"/>
        <v>160158.59451666567</v>
      </c>
      <c r="AC42" s="452">
        <f t="shared" si="39"/>
        <v>175477.4074276613</v>
      </c>
      <c r="AD42" s="452">
        <f t="shared" si="39"/>
        <v>191992.8857682418</v>
      </c>
      <c r="AE42" s="452">
        <f t="shared" si="39"/>
        <v>209741.25926716905</v>
      </c>
      <c r="AF42" s="452">
        <f t="shared" si="39"/>
        <v>228747.54418307319</v>
      </c>
      <c r="AG42" s="452">
        <f t="shared" si="39"/>
        <v>249026.67870825826</v>
      </c>
      <c r="AH42" s="452">
        <f t="shared" si="39"/>
        <v>270584.5683967495</v>
      </c>
      <c r="AI42" s="452">
        <f t="shared" si="39"/>
        <v>293419.04820559488</v>
      </c>
      <c r="AJ42" s="452">
        <f t="shared" si="39"/>
        <v>317520.7672636793</v>
      </c>
      <c r="AK42" s="452">
        <f t="shared" si="39"/>
        <v>342874.00204192853</v>
      </c>
      <c r="AL42" s="452">
        <f t="shared" si="39"/>
        <v>369457.4031902625</v>
      </c>
      <c r="AM42" s="452">
        <f t="shared" si="39"/>
        <v>397244.68092768069</v>
      </c>
      <c r="AN42" s="427"/>
      <c r="AO42" s="452">
        <f>SUM(D42:F42)</f>
        <v>1787.4308035714287</v>
      </c>
      <c r="AP42" s="452">
        <f>SUM(G42:I42)</f>
        <v>14027.110174206373</v>
      </c>
      <c r="AQ42" s="452">
        <f>SUM(J42:L42)</f>
        <v>39685.714745960606</v>
      </c>
      <c r="AR42" s="452">
        <f>SUM(M42:O42)</f>
        <v>82732.522345200181</v>
      </c>
      <c r="AS42" s="452">
        <f>SUM(P42:R42)</f>
        <v>142117.17157208209</v>
      </c>
      <c r="AT42" s="452">
        <f>SUM(S42:U42)</f>
        <v>214432.71792901977</v>
      </c>
      <c r="AU42" s="452">
        <f>SUM(V42:X42)</f>
        <v>298558.38039021706</v>
      </c>
      <c r="AV42" s="452">
        <f>SUM(Y42:AA42)</f>
        <v>399715.27604279481</v>
      </c>
      <c r="AW42" s="452">
        <f>SUM(AB42:AD42)</f>
        <v>527628.88771256874</v>
      </c>
      <c r="AX42" s="452">
        <f>SUM(AE42:AG42)</f>
        <v>687515.48215850047</v>
      </c>
      <c r="AY42" s="452">
        <f>SUM(AH42:AJ42)</f>
        <v>881524.38386602374</v>
      </c>
      <c r="AZ42" s="452">
        <f>SUM(AK42:AM42)</f>
        <v>1109576.0861598719</v>
      </c>
      <c r="BA42" s="427"/>
      <c r="BB42" s="452">
        <f>SUM(AO42:AR42)</f>
        <v>138232.77806893858</v>
      </c>
      <c r="BC42" s="452">
        <f>SUM(AS42:AV42)</f>
        <v>1054823.5459341137</v>
      </c>
      <c r="BD42" s="452">
        <f>SUM(AW42:AZ42)</f>
        <v>3206244.8398969648</v>
      </c>
    </row>
    <row r="43" spans="2:56">
      <c r="B43" s="441"/>
      <c r="C43" s="441"/>
      <c r="D43" s="458"/>
      <c r="E43" s="458"/>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58"/>
      <c r="AI43" s="458"/>
      <c r="AJ43" s="458"/>
      <c r="AK43" s="458"/>
      <c r="AL43" s="458"/>
      <c r="AM43" s="458"/>
      <c r="AN43" s="427"/>
      <c r="AO43" s="458"/>
      <c r="AP43" s="458"/>
      <c r="AQ43" s="458"/>
      <c r="AR43" s="458"/>
      <c r="AS43" s="458"/>
      <c r="AT43" s="458"/>
      <c r="AU43" s="458"/>
      <c r="AV43" s="458"/>
      <c r="AW43" s="458"/>
      <c r="AX43" s="458"/>
      <c r="AY43" s="458"/>
      <c r="AZ43" s="458"/>
      <c r="BA43" s="427"/>
      <c r="BB43" s="457"/>
      <c r="BC43" s="457"/>
      <c r="BD43" s="456"/>
    </row>
    <row r="44" spans="2:56">
      <c r="B44" s="439" t="s">
        <v>180</v>
      </c>
      <c r="C44" s="439"/>
      <c r="D44" s="438">
        <f>SUM(D42,D31)</f>
        <v>0</v>
      </c>
      <c r="E44" s="438">
        <f t="shared" ref="E44:AM44" si="40">SUM(E42,E31)</f>
        <v>825</v>
      </c>
      <c r="F44" s="438">
        <f t="shared" si="40"/>
        <v>2245.1608382936511</v>
      </c>
      <c r="G44" s="438">
        <f t="shared" si="40"/>
        <v>4325.2272939866898</v>
      </c>
      <c r="H44" s="438">
        <f t="shared" si="40"/>
        <v>6706.5221905722374</v>
      </c>
      <c r="I44" s="438">
        <f t="shared" si="40"/>
        <v>9754.1204955646572</v>
      </c>
      <c r="J44" s="438">
        <f t="shared" si="40"/>
        <v>13516.230188773377</v>
      </c>
      <c r="K44" s="438">
        <f t="shared" si="40"/>
        <v>17619.239116608536</v>
      </c>
      <c r="L44" s="438">
        <f t="shared" si="40"/>
        <v>22827.264089840784</v>
      </c>
      <c r="M44" s="438">
        <f t="shared" si="40"/>
        <v>28937.746281048174</v>
      </c>
      <c r="N44" s="438">
        <f t="shared" si="40"/>
        <v>35554.703070034288</v>
      </c>
      <c r="O44" s="438">
        <f t="shared" si="40"/>
        <v>42805.408360753856</v>
      </c>
      <c r="P44" s="438">
        <f t="shared" si="40"/>
        <v>50619.404995452343</v>
      </c>
      <c r="Q44" s="438">
        <f t="shared" si="40"/>
        <v>58947.390756467052</v>
      </c>
      <c r="R44" s="438">
        <f t="shared" si="40"/>
        <v>67555.784803852381</v>
      </c>
      <c r="S44" s="438">
        <f t="shared" si="40"/>
        <v>76779.082019428868</v>
      </c>
      <c r="T44" s="438">
        <f t="shared" si="40"/>
        <v>86308.360523038369</v>
      </c>
      <c r="U44" s="438">
        <f t="shared" si="40"/>
        <v>96250.484215830118</v>
      </c>
      <c r="V44" s="438">
        <f t="shared" si="40"/>
        <v>106836.45363400079</v>
      </c>
      <c r="W44" s="438">
        <f t="shared" si="40"/>
        <v>117608.97753366905</v>
      </c>
      <c r="X44" s="438">
        <f t="shared" si="40"/>
        <v>129312.72609002674</v>
      </c>
      <c r="Y44" s="438">
        <f t="shared" si="40"/>
        <v>142058.36326834332</v>
      </c>
      <c r="Z44" s="438">
        <f t="shared" si="40"/>
        <v>155937.63678795323</v>
      </c>
      <c r="AA44" s="438">
        <f t="shared" si="40"/>
        <v>171025.13402432521</v>
      </c>
      <c r="AB44" s="438">
        <f t="shared" si="40"/>
        <v>187379.90209501924</v>
      </c>
      <c r="AC44" s="438">
        <f t="shared" si="40"/>
        <v>205046.94203245157</v>
      </c>
      <c r="AD44" s="438">
        <f t="shared" si="40"/>
        <v>224058.58623159243</v>
      </c>
      <c r="AE44" s="438">
        <f t="shared" si="40"/>
        <v>244435.7676977932</v>
      </c>
      <c r="AF44" s="438">
        <f t="shared" si="40"/>
        <v>266189.18900509307</v>
      </c>
      <c r="AG44" s="438">
        <f t="shared" si="40"/>
        <v>289320.39830508409</v>
      </c>
      <c r="AH44" s="438">
        <f t="shared" si="40"/>
        <v>313822.77919745265</v>
      </c>
      <c r="AI44" s="438">
        <f t="shared" si="40"/>
        <v>339682.46078267042</v>
      </c>
      <c r="AJ44" s="438">
        <f t="shared" si="40"/>
        <v>366879.15376216156</v>
      </c>
      <c r="AK44" s="438">
        <f t="shared" si="40"/>
        <v>395386.91802905733</v>
      </c>
      <c r="AL44" s="438">
        <f t="shared" si="40"/>
        <v>425174.86680095183</v>
      </c>
      <c r="AM44" s="438">
        <f t="shared" si="40"/>
        <v>456207.81198267202</v>
      </c>
      <c r="AN44" s="427"/>
      <c r="AO44" s="438">
        <f>SUM(D44:F44)</f>
        <v>3070.1608382936511</v>
      </c>
      <c r="AP44" s="438">
        <f>SUM(G44:I44)</f>
        <v>20785.869980123585</v>
      </c>
      <c r="AQ44" s="438">
        <f>SUM(J44:L44)</f>
        <v>53962.733395222698</v>
      </c>
      <c r="AR44" s="438">
        <f>SUM(M44:O44)</f>
        <v>107297.85771183632</v>
      </c>
      <c r="AS44" s="438">
        <f>SUM(P44:R44)</f>
        <v>177122.58055577177</v>
      </c>
      <c r="AT44" s="438">
        <f>SUM(S44:U44)</f>
        <v>259337.92675829737</v>
      </c>
      <c r="AU44" s="438">
        <f>SUM(V44:X44)</f>
        <v>353758.15725769656</v>
      </c>
      <c r="AV44" s="438">
        <f>SUM(Y44:AA44)</f>
        <v>469021.13408062176</v>
      </c>
      <c r="AW44" s="438">
        <f>SUM(AB44:AD44)</f>
        <v>616485.4303590632</v>
      </c>
      <c r="AX44" s="438">
        <f>SUM(AE44:AG44)</f>
        <v>799945.35500797036</v>
      </c>
      <c r="AY44" s="438">
        <f>SUM(AH44:AJ44)</f>
        <v>1020384.3937422845</v>
      </c>
      <c r="AZ44" s="438">
        <f>SUM(AK44:AM44)</f>
        <v>1276769.5968126811</v>
      </c>
      <c r="BA44" s="427"/>
      <c r="BB44" s="438">
        <f>SUM(AO44:AR44)</f>
        <v>185116.62192547624</v>
      </c>
      <c r="BC44" s="438">
        <f>SUM(AS44:AV44)</f>
        <v>1259239.7986523875</v>
      </c>
      <c r="BD44" s="438">
        <f>SUM(AW44:AZ44)</f>
        <v>3713584.7759219995</v>
      </c>
    </row>
    <row r="45" spans="2:56">
      <c r="B45" s="439"/>
      <c r="C45" s="439"/>
      <c r="D45" s="438"/>
      <c r="E45" s="438"/>
      <c r="F45" s="438"/>
      <c r="G45" s="438"/>
      <c r="H45" s="438"/>
      <c r="I45" s="438"/>
      <c r="J45" s="438"/>
      <c r="K45" s="438"/>
      <c r="L45" s="438"/>
      <c r="M45" s="438"/>
      <c r="N45" s="438"/>
      <c r="O45" s="438"/>
      <c r="P45" s="438"/>
      <c r="Q45" s="438"/>
      <c r="R45" s="438"/>
      <c r="S45" s="438"/>
      <c r="T45" s="438"/>
      <c r="U45" s="438"/>
      <c r="V45" s="438"/>
      <c r="W45" s="438"/>
      <c r="X45" s="438"/>
      <c r="Y45" s="438"/>
      <c r="Z45" s="438"/>
      <c r="AA45" s="438"/>
      <c r="AB45" s="438"/>
      <c r="AC45" s="438"/>
      <c r="AD45" s="438"/>
      <c r="AE45" s="438"/>
      <c r="AF45" s="438"/>
      <c r="AG45" s="438"/>
      <c r="AH45" s="438"/>
      <c r="AI45" s="438"/>
      <c r="AJ45" s="438"/>
      <c r="AK45" s="438"/>
      <c r="AL45" s="438"/>
      <c r="AM45" s="438"/>
      <c r="AN45" s="427"/>
      <c r="AO45" s="438"/>
      <c r="AP45" s="438"/>
      <c r="AQ45" s="438"/>
      <c r="AR45" s="438"/>
      <c r="AS45" s="438"/>
      <c r="AT45" s="438"/>
      <c r="AU45" s="438"/>
      <c r="AV45" s="438"/>
      <c r="AW45" s="438"/>
      <c r="AX45" s="438"/>
      <c r="AY45" s="438"/>
      <c r="AZ45" s="438"/>
      <c r="BA45" s="427"/>
      <c r="BB45" s="438"/>
      <c r="BC45" s="438"/>
      <c r="BD45" s="438"/>
    </row>
    <row r="46" spans="2:56">
      <c r="B46" s="421" t="s">
        <v>179</v>
      </c>
      <c r="C46" s="449">
        <v>0.1</v>
      </c>
      <c r="D46" s="448">
        <v>1000</v>
      </c>
      <c r="E46" s="447">
        <f t="shared" ref="E46:AM46" si="41">D46*(1+$C$46)</f>
        <v>1100</v>
      </c>
      <c r="F46" s="447">
        <f t="shared" si="41"/>
        <v>1210</v>
      </c>
      <c r="G46" s="447">
        <f t="shared" si="41"/>
        <v>1331</v>
      </c>
      <c r="H46" s="447">
        <f t="shared" si="41"/>
        <v>1464.1000000000001</v>
      </c>
      <c r="I46" s="447">
        <f t="shared" si="41"/>
        <v>1610.5100000000002</v>
      </c>
      <c r="J46" s="447">
        <f t="shared" si="41"/>
        <v>1771.5610000000004</v>
      </c>
      <c r="K46" s="447">
        <f t="shared" si="41"/>
        <v>1948.7171000000005</v>
      </c>
      <c r="L46" s="447">
        <f t="shared" si="41"/>
        <v>2143.5888100000006</v>
      </c>
      <c r="M46" s="447">
        <f t="shared" si="41"/>
        <v>2357.9476910000008</v>
      </c>
      <c r="N46" s="447">
        <f t="shared" si="41"/>
        <v>2593.7424601000012</v>
      </c>
      <c r="O46" s="447">
        <f t="shared" si="41"/>
        <v>2853.1167061100014</v>
      </c>
      <c r="P46" s="447">
        <f t="shared" si="41"/>
        <v>3138.4283767210018</v>
      </c>
      <c r="Q46" s="447">
        <f t="shared" si="41"/>
        <v>3452.2712143931021</v>
      </c>
      <c r="R46" s="447">
        <f t="shared" si="41"/>
        <v>3797.4983358324125</v>
      </c>
      <c r="S46" s="447">
        <f t="shared" si="41"/>
        <v>4177.248169415654</v>
      </c>
      <c r="T46" s="447">
        <f t="shared" si="41"/>
        <v>4594.9729863572202</v>
      </c>
      <c r="U46" s="447">
        <f t="shared" si="41"/>
        <v>5054.4702849929427</v>
      </c>
      <c r="V46" s="447">
        <f t="shared" si="41"/>
        <v>5559.9173134922376</v>
      </c>
      <c r="W46" s="447">
        <f t="shared" si="41"/>
        <v>6115.9090448414618</v>
      </c>
      <c r="X46" s="447">
        <f t="shared" si="41"/>
        <v>6727.4999493256082</v>
      </c>
      <c r="Y46" s="447">
        <f t="shared" si="41"/>
        <v>7400.2499442581693</v>
      </c>
      <c r="Z46" s="447">
        <f t="shared" si="41"/>
        <v>8140.2749386839869</v>
      </c>
      <c r="AA46" s="447">
        <f t="shared" si="41"/>
        <v>8954.3024325523857</v>
      </c>
      <c r="AB46" s="447">
        <f t="shared" si="41"/>
        <v>9849.7326758076251</v>
      </c>
      <c r="AC46" s="447">
        <f t="shared" si="41"/>
        <v>10834.705943388388</v>
      </c>
      <c r="AD46" s="447">
        <f t="shared" si="41"/>
        <v>11918.176537727228</v>
      </c>
      <c r="AE46" s="447">
        <f t="shared" si="41"/>
        <v>13109.994191499951</v>
      </c>
      <c r="AF46" s="447">
        <f t="shared" si="41"/>
        <v>14420.993610649946</v>
      </c>
      <c r="AG46" s="447">
        <f t="shared" si="41"/>
        <v>15863.092971714943</v>
      </c>
      <c r="AH46" s="447">
        <f t="shared" si="41"/>
        <v>17449.402268886439</v>
      </c>
      <c r="AI46" s="447">
        <f t="shared" si="41"/>
        <v>19194.342495775083</v>
      </c>
      <c r="AJ46" s="447">
        <f t="shared" si="41"/>
        <v>21113.776745352592</v>
      </c>
      <c r="AK46" s="447">
        <f t="shared" si="41"/>
        <v>23225.154419887855</v>
      </c>
      <c r="AL46" s="447">
        <f t="shared" si="41"/>
        <v>25547.669861876642</v>
      </c>
      <c r="AM46" s="447">
        <f t="shared" si="41"/>
        <v>28102.43684806431</v>
      </c>
      <c r="AN46" s="427"/>
      <c r="AO46" s="447">
        <f>SUM(D46:F46)</f>
        <v>3310</v>
      </c>
      <c r="AP46" s="447">
        <f>SUM(G46:I46)</f>
        <v>4405.6100000000006</v>
      </c>
      <c r="AQ46" s="447">
        <f>SUM(J46:L46)</f>
        <v>5863.8669100000016</v>
      </c>
      <c r="AR46" s="447">
        <f>SUM(M46:O46)</f>
        <v>7804.8068572100028</v>
      </c>
      <c r="AS46" s="447">
        <f>SUM(P46:R46)</f>
        <v>10388.197926946516</v>
      </c>
      <c r="AT46" s="447">
        <f>SUM(S46:U46)</f>
        <v>13826.691440765815</v>
      </c>
      <c r="AU46" s="447">
        <f>SUM(V46:X46)</f>
        <v>18403.326307659307</v>
      </c>
      <c r="AV46" s="447">
        <f>SUM(Y46:AA46)</f>
        <v>24494.827315494542</v>
      </c>
      <c r="AW46" s="447">
        <f>SUM(AB46:AD46)</f>
        <v>32602.615156923242</v>
      </c>
      <c r="AX46" s="447">
        <f>SUM(AE46:AG46)</f>
        <v>43394.080773864836</v>
      </c>
      <c r="AY46" s="447">
        <f>SUM(AH46:AJ46)</f>
        <v>57757.521510014107</v>
      </c>
      <c r="AZ46" s="447">
        <f>SUM(AK46:AM46)</f>
        <v>76875.26112982881</v>
      </c>
      <c r="BA46" s="427"/>
      <c r="BB46" s="447">
        <f>SUM(AO46:AR46)</f>
        <v>21384.283767210003</v>
      </c>
      <c r="BC46" s="447">
        <f>SUM(AS46:AV46)</f>
        <v>67113.042990866175</v>
      </c>
      <c r="BD46" s="447">
        <f>SUM(AW46:AZ46)</f>
        <v>210629.47857063101</v>
      </c>
    </row>
    <row r="47" spans="2:56">
      <c r="B47" s="439" t="s">
        <v>178</v>
      </c>
      <c r="C47" s="446"/>
      <c r="D47" s="438">
        <f t="shared" ref="D47:AM47" si="42">D46</f>
        <v>1000</v>
      </c>
      <c r="E47" s="438">
        <f t="shared" si="42"/>
        <v>1100</v>
      </c>
      <c r="F47" s="438">
        <f t="shared" si="42"/>
        <v>1210</v>
      </c>
      <c r="G47" s="438">
        <f t="shared" si="42"/>
        <v>1331</v>
      </c>
      <c r="H47" s="438">
        <f t="shared" si="42"/>
        <v>1464.1000000000001</v>
      </c>
      <c r="I47" s="438">
        <f t="shared" si="42"/>
        <v>1610.5100000000002</v>
      </c>
      <c r="J47" s="438">
        <f t="shared" si="42"/>
        <v>1771.5610000000004</v>
      </c>
      <c r="K47" s="438">
        <f t="shared" si="42"/>
        <v>1948.7171000000005</v>
      </c>
      <c r="L47" s="438">
        <f t="shared" si="42"/>
        <v>2143.5888100000006</v>
      </c>
      <c r="M47" s="438">
        <f t="shared" si="42"/>
        <v>2357.9476910000008</v>
      </c>
      <c r="N47" s="438">
        <f t="shared" si="42"/>
        <v>2593.7424601000012</v>
      </c>
      <c r="O47" s="438">
        <f t="shared" si="42"/>
        <v>2853.1167061100014</v>
      </c>
      <c r="P47" s="438">
        <f t="shared" si="42"/>
        <v>3138.4283767210018</v>
      </c>
      <c r="Q47" s="438">
        <f t="shared" si="42"/>
        <v>3452.2712143931021</v>
      </c>
      <c r="R47" s="438">
        <f t="shared" si="42"/>
        <v>3797.4983358324125</v>
      </c>
      <c r="S47" s="438">
        <f t="shared" si="42"/>
        <v>4177.248169415654</v>
      </c>
      <c r="T47" s="438">
        <f t="shared" si="42"/>
        <v>4594.9729863572202</v>
      </c>
      <c r="U47" s="438">
        <f t="shared" si="42"/>
        <v>5054.4702849929427</v>
      </c>
      <c r="V47" s="438">
        <f t="shared" si="42"/>
        <v>5559.9173134922376</v>
      </c>
      <c r="W47" s="438">
        <f t="shared" si="42"/>
        <v>6115.9090448414618</v>
      </c>
      <c r="X47" s="438">
        <f t="shared" si="42"/>
        <v>6727.4999493256082</v>
      </c>
      <c r="Y47" s="438">
        <f t="shared" si="42"/>
        <v>7400.2499442581693</v>
      </c>
      <c r="Z47" s="438">
        <f t="shared" si="42"/>
        <v>8140.2749386839869</v>
      </c>
      <c r="AA47" s="438">
        <f t="shared" si="42"/>
        <v>8954.3024325523857</v>
      </c>
      <c r="AB47" s="438">
        <f t="shared" si="42"/>
        <v>9849.7326758076251</v>
      </c>
      <c r="AC47" s="438">
        <f t="shared" si="42"/>
        <v>10834.705943388388</v>
      </c>
      <c r="AD47" s="438">
        <f t="shared" si="42"/>
        <v>11918.176537727228</v>
      </c>
      <c r="AE47" s="438">
        <f t="shared" si="42"/>
        <v>13109.994191499951</v>
      </c>
      <c r="AF47" s="438">
        <f t="shared" si="42"/>
        <v>14420.993610649946</v>
      </c>
      <c r="AG47" s="438">
        <f t="shared" si="42"/>
        <v>15863.092971714943</v>
      </c>
      <c r="AH47" s="438">
        <f t="shared" si="42"/>
        <v>17449.402268886439</v>
      </c>
      <c r="AI47" s="438">
        <f t="shared" si="42"/>
        <v>19194.342495775083</v>
      </c>
      <c r="AJ47" s="438">
        <f t="shared" si="42"/>
        <v>21113.776745352592</v>
      </c>
      <c r="AK47" s="438">
        <f t="shared" si="42"/>
        <v>23225.154419887855</v>
      </c>
      <c r="AL47" s="438">
        <f t="shared" si="42"/>
        <v>25547.669861876642</v>
      </c>
      <c r="AM47" s="438">
        <f t="shared" si="42"/>
        <v>28102.43684806431</v>
      </c>
      <c r="AN47" s="427"/>
      <c r="AO47" s="440">
        <f>SUM(D47:F47)</f>
        <v>3310</v>
      </c>
      <c r="AP47" s="440">
        <f>SUM(G47:I47)</f>
        <v>4405.6100000000006</v>
      </c>
      <c r="AQ47" s="440">
        <f>SUM(J47:L47)</f>
        <v>5863.8669100000016</v>
      </c>
      <c r="AR47" s="440">
        <f>SUM(M47:O47)</f>
        <v>7804.8068572100028</v>
      </c>
      <c r="AS47" s="440">
        <f>SUM(P47:R47)</f>
        <v>10388.197926946516</v>
      </c>
      <c r="AT47" s="440">
        <f>SUM(S47:U47)</f>
        <v>13826.691440765815</v>
      </c>
      <c r="AU47" s="440">
        <f>SUM(V47:X47)</f>
        <v>18403.326307659307</v>
      </c>
      <c r="AV47" s="440">
        <f>SUM(Y47:AA47)</f>
        <v>24494.827315494542</v>
      </c>
      <c r="AW47" s="440">
        <f>SUM(AB47:AD47)</f>
        <v>32602.615156923242</v>
      </c>
      <c r="AX47" s="440">
        <f>SUM(AE47:AG47)</f>
        <v>43394.080773864836</v>
      </c>
      <c r="AY47" s="440">
        <f>SUM(AH47:AJ47)</f>
        <v>57757.521510014107</v>
      </c>
      <c r="AZ47" s="440">
        <f>SUM(AK47:AM47)</f>
        <v>76875.26112982881</v>
      </c>
      <c r="BA47" s="427"/>
      <c r="BB47" s="440">
        <f>SUM(AO47:AR47)</f>
        <v>21384.283767210003</v>
      </c>
      <c r="BC47" s="440">
        <f>SUM(AS47:AV47)</f>
        <v>67113.042990866175</v>
      </c>
      <c r="BD47" s="440">
        <f>SUM(AW47:AZ47)</f>
        <v>210629.47857063101</v>
      </c>
    </row>
    <row r="48" spans="2:56">
      <c r="B48" s="439"/>
      <c r="C48" s="446"/>
      <c r="D48" s="445"/>
      <c r="E48" s="438"/>
      <c r="F48" s="438"/>
      <c r="G48" s="438"/>
      <c r="H48" s="438"/>
      <c r="I48" s="438"/>
      <c r="J48" s="438"/>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8"/>
      <c r="AH48" s="438"/>
      <c r="AI48" s="438"/>
      <c r="AJ48" s="438"/>
      <c r="AK48" s="438"/>
      <c r="AL48" s="438"/>
      <c r="AM48" s="438"/>
      <c r="AN48" s="427"/>
      <c r="AO48" s="440"/>
      <c r="AP48" s="440"/>
      <c r="AQ48" s="440"/>
      <c r="AR48" s="440"/>
      <c r="AS48" s="440"/>
      <c r="AT48" s="440"/>
      <c r="AU48" s="440"/>
      <c r="AV48" s="440"/>
      <c r="AW48" s="440"/>
      <c r="AX48" s="440"/>
      <c r="AY48" s="440"/>
      <c r="AZ48" s="440"/>
      <c r="BA48" s="427"/>
      <c r="BB48" s="440"/>
      <c r="BC48" s="440"/>
      <c r="BD48" s="440"/>
    </row>
    <row r="49" spans="1:56" s="130" customFormat="1">
      <c r="B49" s="441" t="s">
        <v>44</v>
      </c>
      <c r="C49" s="441"/>
      <c r="D49" s="440">
        <f t="shared" ref="D49:AM49" si="43">D44-D46</f>
        <v>-1000</v>
      </c>
      <c r="E49" s="440">
        <f t="shared" si="43"/>
        <v>-275</v>
      </c>
      <c r="F49" s="440">
        <f t="shared" si="43"/>
        <v>1035.1608382936511</v>
      </c>
      <c r="G49" s="440">
        <f t="shared" si="43"/>
        <v>2994.2272939866898</v>
      </c>
      <c r="H49" s="440">
        <f t="shared" si="43"/>
        <v>5242.422190572237</v>
      </c>
      <c r="I49" s="440">
        <f t="shared" si="43"/>
        <v>8143.610495564657</v>
      </c>
      <c r="J49" s="440">
        <f t="shared" si="43"/>
        <v>11744.669188773378</v>
      </c>
      <c r="K49" s="440">
        <f t="shared" si="43"/>
        <v>15670.522016608536</v>
      </c>
      <c r="L49" s="440">
        <f t="shared" si="43"/>
        <v>20683.675279840783</v>
      </c>
      <c r="M49" s="440">
        <f t="shared" si="43"/>
        <v>26579.798590048173</v>
      </c>
      <c r="N49" s="440">
        <f t="shared" si="43"/>
        <v>32960.960609934285</v>
      </c>
      <c r="O49" s="440">
        <f t="shared" si="43"/>
        <v>39952.291654643857</v>
      </c>
      <c r="P49" s="440">
        <f t="shared" si="43"/>
        <v>47480.976618731343</v>
      </c>
      <c r="Q49" s="440">
        <f t="shared" si="43"/>
        <v>55495.119542073953</v>
      </c>
      <c r="R49" s="440">
        <f t="shared" si="43"/>
        <v>63758.286468019971</v>
      </c>
      <c r="S49" s="440">
        <f t="shared" si="43"/>
        <v>72601.833850013209</v>
      </c>
      <c r="T49" s="440">
        <f t="shared" si="43"/>
        <v>81713.387536681155</v>
      </c>
      <c r="U49" s="440">
        <f t="shared" si="43"/>
        <v>91196.013930837173</v>
      </c>
      <c r="V49" s="440">
        <f t="shared" si="43"/>
        <v>101276.53632050856</v>
      </c>
      <c r="W49" s="440">
        <f t="shared" si="43"/>
        <v>111493.06848882759</v>
      </c>
      <c r="X49" s="440">
        <f t="shared" si="43"/>
        <v>122585.22614070114</v>
      </c>
      <c r="Y49" s="440">
        <f t="shared" si="43"/>
        <v>134658.11332408516</v>
      </c>
      <c r="Z49" s="440">
        <f t="shared" si="43"/>
        <v>147797.36184926925</v>
      </c>
      <c r="AA49" s="440">
        <f t="shared" si="43"/>
        <v>162070.83159177282</v>
      </c>
      <c r="AB49" s="440">
        <f t="shared" si="43"/>
        <v>177530.1694192116</v>
      </c>
      <c r="AC49" s="440">
        <f t="shared" si="43"/>
        <v>194212.23608906317</v>
      </c>
      <c r="AD49" s="440">
        <f t="shared" si="43"/>
        <v>212140.40969386519</v>
      </c>
      <c r="AE49" s="440">
        <f t="shared" si="43"/>
        <v>231325.77350629325</v>
      </c>
      <c r="AF49" s="440">
        <f t="shared" si="43"/>
        <v>251768.19539444312</v>
      </c>
      <c r="AG49" s="440">
        <f t="shared" si="43"/>
        <v>273457.30533336912</v>
      </c>
      <c r="AH49" s="440">
        <f t="shared" si="43"/>
        <v>296373.3769285662</v>
      </c>
      <c r="AI49" s="440">
        <f t="shared" si="43"/>
        <v>320488.11828689533</v>
      </c>
      <c r="AJ49" s="440">
        <f t="shared" si="43"/>
        <v>345765.37701680895</v>
      </c>
      <c r="AK49" s="440">
        <f t="shared" si="43"/>
        <v>372161.76360916946</v>
      </c>
      <c r="AL49" s="440">
        <f t="shared" si="43"/>
        <v>399627.19693907519</v>
      </c>
      <c r="AM49" s="440">
        <f t="shared" si="43"/>
        <v>428105.37513460772</v>
      </c>
      <c r="AN49" s="427"/>
      <c r="AO49" s="440">
        <f>SUM(D49:F49)</f>
        <v>-239.83916170634893</v>
      </c>
      <c r="AP49" s="440">
        <f>SUM(G49:I49)</f>
        <v>16380.259980123583</v>
      </c>
      <c r="AQ49" s="440">
        <f>SUM(J49:L49)</f>
        <v>48098.866485222694</v>
      </c>
      <c r="AR49" s="440">
        <f>SUM(M49:O49)</f>
        <v>99493.050854626315</v>
      </c>
      <c r="AS49" s="440">
        <f>SUM(P49:R49)</f>
        <v>166734.38262882526</v>
      </c>
      <c r="AT49" s="440">
        <f>SUM(S49:U49)</f>
        <v>245511.23531753151</v>
      </c>
      <c r="AU49" s="440">
        <f>SUM(V49:X49)</f>
        <v>335354.83095003729</v>
      </c>
      <c r="AV49" s="440">
        <f>SUM(Y49:AA49)</f>
        <v>444526.30676512723</v>
      </c>
      <c r="AW49" s="440">
        <f>SUM(AB49:AD49)</f>
        <v>583882.81520214002</v>
      </c>
      <c r="AX49" s="440">
        <f>SUM(AE49:AG49)</f>
        <v>756551.27423410548</v>
      </c>
      <c r="AY49" s="440">
        <f>SUM(AH49:AJ49)</f>
        <v>962626.87223227054</v>
      </c>
      <c r="AZ49" s="440">
        <f>SUM(AK49:AM49)</f>
        <v>1199894.3356828524</v>
      </c>
      <c r="BA49" s="441"/>
      <c r="BB49" s="440">
        <f>SUM(AO49:AR49)</f>
        <v>163732.33815826624</v>
      </c>
      <c r="BC49" s="440">
        <f>SUM(AS49:AV49)</f>
        <v>1192126.7556615213</v>
      </c>
      <c r="BD49" s="440">
        <f>SUM(AW49:AZ49)</f>
        <v>3502955.2973513687</v>
      </c>
    </row>
    <row r="50" spans="1:56" s="442" customFormat="1">
      <c r="B50" s="444" t="s">
        <v>35</v>
      </c>
      <c r="C50" s="444"/>
      <c r="D50" s="561" t="str">
        <f t="shared" ref="D50:AM50" si="44">IFERROR(D49/D44, "n/a")</f>
        <v>n/a</v>
      </c>
      <c r="E50" s="561">
        <f t="shared" si="44"/>
        <v>-0.33333333333333331</v>
      </c>
      <c r="F50" s="561">
        <f t="shared" si="44"/>
        <v>0.46106310988409438</v>
      </c>
      <c r="G50" s="561">
        <f t="shared" si="44"/>
        <v>0.69227050752905561</v>
      </c>
      <c r="H50" s="561">
        <f t="shared" si="44"/>
        <v>0.78169012814746608</v>
      </c>
      <c r="I50" s="561">
        <f t="shared" si="44"/>
        <v>0.83488926544096698</v>
      </c>
      <c r="J50" s="561">
        <f t="shared" si="44"/>
        <v>0.8689308353544124</v>
      </c>
      <c r="K50" s="561">
        <f t="shared" si="44"/>
        <v>0.88939833967273485</v>
      </c>
      <c r="L50" s="561">
        <f t="shared" si="44"/>
        <v>0.9060952376262208</v>
      </c>
      <c r="M50" s="561">
        <f t="shared" si="44"/>
        <v>0.91851654002010996</v>
      </c>
      <c r="N50" s="561">
        <f t="shared" si="44"/>
        <v>0.92704924423103896</v>
      </c>
      <c r="O50" s="561">
        <f t="shared" si="44"/>
        <v>0.93334681725111446</v>
      </c>
      <c r="P50" s="561">
        <f t="shared" si="44"/>
        <v>0.937999500843541</v>
      </c>
      <c r="Q50" s="561">
        <f t="shared" si="44"/>
        <v>0.9414347069464758</v>
      </c>
      <c r="R50" s="561">
        <f t="shared" si="44"/>
        <v>0.943787221969837</v>
      </c>
      <c r="S50" s="561">
        <f t="shared" si="44"/>
        <v>0.9455939292376716</v>
      </c>
      <c r="T50" s="561">
        <f t="shared" si="44"/>
        <v>0.9467609747362693</v>
      </c>
      <c r="U50" s="561">
        <f t="shared" si="44"/>
        <v>0.94748628719977235</v>
      </c>
      <c r="V50" s="561">
        <f t="shared" si="44"/>
        <v>0.9479586122117144</v>
      </c>
      <c r="W50" s="561">
        <f t="shared" si="44"/>
        <v>0.94799794052209485</v>
      </c>
      <c r="X50" s="561">
        <f t="shared" si="44"/>
        <v>0.94797495843802748</v>
      </c>
      <c r="Y50" s="561">
        <f t="shared" si="44"/>
        <v>0.94790697447161665</v>
      </c>
      <c r="Z50" s="561">
        <f t="shared" si="44"/>
        <v>0.94779788185610847</v>
      </c>
      <c r="AA50" s="561">
        <f t="shared" si="44"/>
        <v>0.94764335380506814</v>
      </c>
      <c r="AB50" s="561">
        <f t="shared" si="44"/>
        <v>0.94743442297876268</v>
      </c>
      <c r="AC50" s="561">
        <f t="shared" si="44"/>
        <v>0.94715987550951308</v>
      </c>
      <c r="AD50" s="561">
        <f t="shared" si="44"/>
        <v>0.94680776694088253</v>
      </c>
      <c r="AE50" s="561">
        <f t="shared" si="44"/>
        <v>0.94636630181018178</v>
      </c>
      <c r="AF50" s="561">
        <f t="shared" si="44"/>
        <v>0.94582427008193026</v>
      </c>
      <c r="AG50" s="561">
        <f t="shared" si="44"/>
        <v>0.94517119060859456</v>
      </c>
      <c r="AH50" s="561">
        <f t="shared" si="44"/>
        <v>0.94439727315681077</v>
      </c>
      <c r="AI50" s="561">
        <f t="shared" si="44"/>
        <v>0.94349327765834912</v>
      </c>
      <c r="AJ50" s="561">
        <f t="shared" si="44"/>
        <v>0.9424503231408996</v>
      </c>
      <c r="AK50" s="561">
        <f t="shared" si="44"/>
        <v>0.94125967916272579</v>
      </c>
      <c r="AL50" s="561">
        <f t="shared" si="44"/>
        <v>0.93991255867474188</v>
      </c>
      <c r="AM50" s="561">
        <f t="shared" si="44"/>
        <v>0.93839992189977728</v>
      </c>
      <c r="AN50" s="427"/>
      <c r="AO50" s="561">
        <f t="shared" ref="AO50:AZ50" si="45">IFERROR(AO49/AO44, "n/a")</f>
        <v>-7.8119412740489488E-2</v>
      </c>
      <c r="AP50" s="561">
        <f t="shared" si="45"/>
        <v>0.78804784191314337</v>
      </c>
      <c r="AQ50" s="561">
        <f t="shared" si="45"/>
        <v>0.89133487981320214</v>
      </c>
      <c r="AR50" s="561">
        <f t="shared" si="45"/>
        <v>0.92726036638894582</v>
      </c>
      <c r="AS50" s="561">
        <f t="shared" si="45"/>
        <v>0.94135023386430672</v>
      </c>
      <c r="AT50" s="561">
        <f t="shared" si="45"/>
        <v>0.94668465344194597</v>
      </c>
      <c r="AU50" s="561">
        <f t="shared" si="45"/>
        <v>0.94797766233768199</v>
      </c>
      <c r="AV50" s="561">
        <f t="shared" si="45"/>
        <v>0.94777457659022246</v>
      </c>
      <c r="AW50" s="561">
        <f t="shared" si="45"/>
        <v>0.94711535171571815</v>
      </c>
      <c r="AX50" s="561">
        <f t="shared" si="45"/>
        <v>0.94575369367144768</v>
      </c>
      <c r="AY50" s="561">
        <f t="shared" si="45"/>
        <v>0.94339631038633698</v>
      </c>
      <c r="AZ50" s="561">
        <f t="shared" si="45"/>
        <v>0.93978924519996443</v>
      </c>
      <c r="BA50" s="443"/>
      <c r="BB50" s="561">
        <f>IFERROR(BB49/BB44, "n/a")</f>
        <v>0.88448209812396628</v>
      </c>
      <c r="BC50" s="561">
        <f>IFERROR(BC49/BC44, "n/a")</f>
        <v>0.94670352456880003</v>
      </c>
      <c r="BD50" s="561">
        <f>IFERROR(BD49/BD44, "n/a")</f>
        <v>0.94328135985037898</v>
      </c>
    </row>
    <row r="51" spans="1:56" s="130" customFormat="1">
      <c r="B51" s="441"/>
      <c r="C51" s="441"/>
      <c r="D51" s="440"/>
      <c r="E51" s="440"/>
      <c r="F51" s="440"/>
      <c r="G51" s="440"/>
      <c r="H51" s="440"/>
      <c r="I51" s="440"/>
      <c r="J51" s="440"/>
      <c r="K51" s="440"/>
      <c r="L51" s="440"/>
      <c r="M51" s="440"/>
      <c r="N51" s="440"/>
      <c r="O51" s="440"/>
      <c r="P51" s="440"/>
      <c r="Q51" s="440"/>
      <c r="R51" s="440"/>
      <c r="S51" s="440"/>
      <c r="T51" s="440"/>
      <c r="U51" s="440"/>
      <c r="V51" s="440"/>
      <c r="W51" s="440"/>
      <c r="X51" s="440"/>
      <c r="Y51" s="440"/>
      <c r="Z51" s="440"/>
      <c r="AA51" s="440"/>
      <c r="AB51" s="440"/>
      <c r="AC51" s="440"/>
      <c r="AD51" s="440"/>
      <c r="AE51" s="440"/>
      <c r="AF51" s="440"/>
      <c r="AG51" s="440"/>
      <c r="AH51" s="440"/>
      <c r="AI51" s="440"/>
      <c r="AJ51" s="440"/>
      <c r="AK51" s="440"/>
      <c r="AL51" s="440"/>
      <c r="AM51" s="440"/>
      <c r="AN51" s="427"/>
      <c r="AO51" s="440"/>
      <c r="AP51" s="440"/>
      <c r="AQ51" s="440"/>
      <c r="AR51" s="440"/>
      <c r="AS51" s="440"/>
      <c r="AT51" s="440"/>
      <c r="AU51" s="440"/>
      <c r="AV51" s="440"/>
      <c r="AW51" s="440"/>
      <c r="AX51" s="440"/>
      <c r="AY51" s="440"/>
      <c r="AZ51" s="440"/>
      <c r="BA51" s="441"/>
      <c r="BB51" s="440"/>
      <c r="BC51" s="440"/>
      <c r="BD51" s="440"/>
    </row>
    <row r="52" spans="1:56">
      <c r="B52" s="439" t="s">
        <v>177</v>
      </c>
      <c r="C52" s="439"/>
      <c r="D52" s="438">
        <f>SUM(Sales!F52,Marketing!F54)</f>
        <v>7500</v>
      </c>
      <c r="E52" s="438">
        <f>SUM(Sales!G52,Marketing!G54)</f>
        <v>12500</v>
      </c>
      <c r="F52" s="438">
        <f>SUM(Sales!H52,Marketing!H54)</f>
        <v>31490</v>
      </c>
      <c r="G52" s="438">
        <f>SUM(Sales!I52,Marketing!I54)</f>
        <v>30990</v>
      </c>
      <c r="H52" s="438">
        <f>SUM(Sales!J52,Marketing!J54)</f>
        <v>30990</v>
      </c>
      <c r="I52" s="438">
        <f>SUM(Sales!K52,Marketing!K54)</f>
        <v>33490</v>
      </c>
      <c r="J52" s="438">
        <f>SUM(Sales!L52,Marketing!L54)</f>
        <v>52480</v>
      </c>
      <c r="K52" s="438">
        <f>SUM(Sales!M52,Marketing!M54)</f>
        <v>51980</v>
      </c>
      <c r="L52" s="438">
        <f>SUM(Sales!N52,Marketing!N54)</f>
        <v>56980</v>
      </c>
      <c r="M52" s="438">
        <f>SUM(Sales!O52,Marketing!O54)</f>
        <v>59980</v>
      </c>
      <c r="N52" s="438">
        <f>SUM(Sales!P52,Marketing!P54)</f>
        <v>60380</v>
      </c>
      <c r="O52" s="438">
        <f>SUM(Sales!Q52,Marketing!Q54)</f>
        <v>61980</v>
      </c>
      <c r="P52" s="438">
        <f>SUM(Sales!R52,Marketing!R54)</f>
        <v>90045</v>
      </c>
      <c r="Q52" s="438">
        <f>SUM(Sales!S52,Marketing!S54)</f>
        <v>100285.625</v>
      </c>
      <c r="R52" s="438">
        <f>SUM(Sales!T52,Marketing!T54)</f>
        <v>97641.574999999997</v>
      </c>
      <c r="S52" s="438">
        <f>SUM(Sales!U52,Marketing!U54)</f>
        <v>100141.575</v>
      </c>
      <c r="T52" s="438">
        <f>SUM(Sales!V52,Marketing!V54)</f>
        <v>100641.575</v>
      </c>
      <c r="U52" s="438">
        <f>SUM(Sales!W52,Marketing!W54)</f>
        <v>115968.45</v>
      </c>
      <c r="V52" s="438">
        <f>SUM(Sales!X52,Marketing!X54)</f>
        <v>116324.4</v>
      </c>
      <c r="W52" s="438">
        <f>SUM(Sales!Y52,Marketing!Y54)</f>
        <v>128393.15</v>
      </c>
      <c r="X52" s="438">
        <f>SUM(Sales!Z52,Marketing!Z54)</f>
        <v>142433.77500000002</v>
      </c>
      <c r="Y52" s="438">
        <f>SUM(Sales!AA52,Marketing!AA54)</f>
        <v>144433.77500000002</v>
      </c>
      <c r="Z52" s="438">
        <f>SUM(Sales!AB52,Marketing!AB54)</f>
        <v>165732.52500000002</v>
      </c>
      <c r="AA52" s="438">
        <f>SUM(Sales!AC52,Marketing!AC54)</f>
        <v>167732.52500000002</v>
      </c>
      <c r="AB52" s="438">
        <f>SUM(Sales!AD52,Marketing!AD54)</f>
        <v>183645.97500000003</v>
      </c>
      <c r="AC52" s="438">
        <f>SUM(Sales!AE52,Marketing!AE54)</f>
        <v>185868.44375000003</v>
      </c>
      <c r="AD52" s="438">
        <f>SUM(Sales!AF52,Marketing!AF54)</f>
        <v>201425.94375000003</v>
      </c>
      <c r="AE52" s="438">
        <f>SUM(Sales!AG52,Marketing!AG54)</f>
        <v>203425.94375000003</v>
      </c>
      <c r="AF52" s="438">
        <f>SUM(Sales!AH52,Marketing!AH54)</f>
        <v>222252.81875000003</v>
      </c>
      <c r="AG52" s="438">
        <f>SUM(Sales!AI52,Marketing!AI54)</f>
        <v>224445.62500000003</v>
      </c>
      <c r="AH52" s="438">
        <f>SUM(Sales!AJ52,Marketing!AJ54)</f>
        <v>229445.62500000003</v>
      </c>
      <c r="AI52" s="438">
        <f>SUM(Sales!AK52,Marketing!AK54)</f>
        <v>234593.93750000003</v>
      </c>
      <c r="AJ52" s="438">
        <f>SUM(Sales!AL52,Marketing!AL54)</f>
        <v>249385.15625</v>
      </c>
      <c r="AK52" s="438">
        <f>SUM(Sales!AM52,Marketing!AM54)</f>
        <v>251385.15625</v>
      </c>
      <c r="AL52" s="438">
        <f>SUM(Sales!AN52,Marketing!AN54)</f>
        <v>256652.11874999999</v>
      </c>
      <c r="AM52" s="438">
        <f>SUM(Sales!AO52,Marketing!AO54)</f>
        <v>261652.11874999999</v>
      </c>
      <c r="AN52" s="438"/>
      <c r="AO52" s="438">
        <f>SUM(Sales!AQ52,Marketing!AQ54)</f>
        <v>51490</v>
      </c>
      <c r="AP52" s="438">
        <f>SUM(Sales!AR52,Marketing!AR54)</f>
        <v>95470</v>
      </c>
      <c r="AQ52" s="438">
        <f>SUM(Sales!AS52,Marketing!AS54)</f>
        <v>161440</v>
      </c>
      <c r="AR52" s="438">
        <f>SUM(Sales!AT52,Marketing!AT54)</f>
        <v>182340</v>
      </c>
      <c r="AS52" s="438">
        <f>SUM(Sales!AU52,Marketing!AU54)</f>
        <v>287972.2</v>
      </c>
      <c r="AT52" s="438">
        <f>SUM(Sales!AV52,Marketing!AV54)</f>
        <v>316751.60000000003</v>
      </c>
      <c r="AU52" s="438">
        <f>SUM(Sales!AW52,Marketing!AW54)</f>
        <v>387151.32500000001</v>
      </c>
      <c r="AV52" s="438">
        <f>SUM(Sales!AX52,Marketing!AX54)</f>
        <v>477898.82500000001</v>
      </c>
      <c r="AW52" s="438">
        <f>SUM(Sales!AY52,Marketing!AY54)</f>
        <v>570940.36250000005</v>
      </c>
      <c r="AX52" s="438">
        <f>SUM(Sales!AZ52,Marketing!AZ54)</f>
        <v>650124.38749999995</v>
      </c>
      <c r="AY52" s="438">
        <f>SUM(Sales!BA52,Marketing!BA54)</f>
        <v>713424.71875</v>
      </c>
      <c r="AZ52" s="438">
        <f>SUM(Sales!BB52,Marketing!BB54)</f>
        <v>769689.39374999993</v>
      </c>
      <c r="BA52" s="438"/>
      <c r="BB52" s="438">
        <f>SUM(Sales!BD52,Marketing!BD54)</f>
        <v>490740</v>
      </c>
      <c r="BC52" s="438">
        <f>SUM(Sales!BE52,Marketing!BE54)</f>
        <v>1469773.95</v>
      </c>
      <c r="BD52" s="438">
        <f>SUM(Sales!BF52,Marketing!BF54)</f>
        <v>2704178.8624999998</v>
      </c>
    </row>
    <row r="53" spans="1:56">
      <c r="B53" s="427"/>
      <c r="C53" s="427"/>
      <c r="D53" s="427"/>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7"/>
      <c r="AG53" s="427"/>
      <c r="AH53" s="427"/>
      <c r="AI53" s="427"/>
      <c r="AJ53" s="427"/>
      <c r="AK53" s="427"/>
      <c r="AL53" s="427"/>
      <c r="AM53" s="427"/>
      <c r="AN53" s="427"/>
      <c r="AO53" s="423"/>
      <c r="AP53" s="423"/>
      <c r="AQ53" s="423"/>
      <c r="AR53" s="423"/>
      <c r="AS53" s="423"/>
      <c r="AT53" s="423"/>
      <c r="AU53" s="423"/>
      <c r="AV53" s="423"/>
      <c r="AW53" s="423"/>
      <c r="AX53" s="423"/>
      <c r="AY53" s="423"/>
      <c r="AZ53" s="427"/>
      <c r="BA53" s="427"/>
      <c r="BB53" s="427"/>
      <c r="BC53" s="427"/>
      <c r="BD53" s="427"/>
    </row>
    <row r="54" spans="1:56">
      <c r="B54" s="437" t="s">
        <v>176</v>
      </c>
      <c r="C54" s="437"/>
      <c r="D54" s="436">
        <v>0</v>
      </c>
      <c r="E54" s="435">
        <v>0</v>
      </c>
      <c r="F54" s="434">
        <f>IFERROR(SUM(D52:F52)/SUM(D34:F34,D27:F27), 0)</f>
        <v>26.979082238323304</v>
      </c>
      <c r="G54" s="434">
        <f t="shared" ref="G54:AM54" si="46">IFERROR(SUM(E52:G52)/SUM(E34:G34,E27:G27), 0)</f>
        <v>21.484045308023504</v>
      </c>
      <c r="H54" s="434">
        <f t="shared" si="46"/>
        <v>21.325501786835297</v>
      </c>
      <c r="I54" s="434">
        <f t="shared" si="46"/>
        <v>18.014245144941562</v>
      </c>
      <c r="J54" s="434">
        <f t="shared" si="46"/>
        <v>18.748670985971202</v>
      </c>
      <c r="K54" s="434">
        <f t="shared" si="46"/>
        <v>19.16720866774136</v>
      </c>
      <c r="L54" s="434">
        <f t="shared" si="46"/>
        <v>18.882426837638583</v>
      </c>
      <c r="M54" s="434">
        <f t="shared" si="46"/>
        <v>16.875018875660611</v>
      </c>
      <c r="N54" s="434">
        <f t="shared" si="46"/>
        <v>15.330911450584715</v>
      </c>
      <c r="O54" s="434">
        <f t="shared" si="46"/>
        <v>14.41597195372853</v>
      </c>
      <c r="P54" s="434">
        <f t="shared" si="46"/>
        <v>15.752681121142123</v>
      </c>
      <c r="Q54" s="434">
        <f t="shared" si="46"/>
        <v>17.47803153548449</v>
      </c>
      <c r="R54" s="434">
        <f t="shared" si="46"/>
        <v>19.007994287125815</v>
      </c>
      <c r="S54" s="434">
        <f t="shared" si="46"/>
        <v>18.588599434850579</v>
      </c>
      <c r="T54" s="434">
        <f t="shared" si="46"/>
        <v>17.748523289902938</v>
      </c>
      <c r="U54" s="434">
        <f t="shared" si="46"/>
        <v>17.782930263925259</v>
      </c>
      <c r="V54" s="434">
        <f t="shared" si="46"/>
        <v>17.625596753888701</v>
      </c>
      <c r="W54" s="434">
        <f t="shared" si="46"/>
        <v>18.126599870763251</v>
      </c>
      <c r="X54" s="434">
        <f t="shared" si="46"/>
        <v>18.061971440925653</v>
      </c>
      <c r="Y54" s="434">
        <f t="shared" si="46"/>
        <v>17.825042093301338</v>
      </c>
      <c r="Z54" s="434">
        <f t="shared" si="46"/>
        <v>17.444581820521659</v>
      </c>
      <c r="AA54" s="434">
        <f t="shared" si="46"/>
        <v>16.674289223206468</v>
      </c>
      <c r="AB54" s="434">
        <f t="shared" si="46"/>
        <v>16.448170220067155</v>
      </c>
      <c r="AC54" s="434">
        <f t="shared" si="46"/>
        <v>15.67495583412134</v>
      </c>
      <c r="AD54" s="434">
        <f t="shared" si="46"/>
        <v>15.363344355288502</v>
      </c>
      <c r="AE54" s="434">
        <f t="shared" si="46"/>
        <v>14.731412646410751</v>
      </c>
      <c r="AF54" s="434">
        <f t="shared" si="46"/>
        <v>14.556496119465084</v>
      </c>
      <c r="AG54" s="434">
        <f t="shared" si="46"/>
        <v>14.101627900666275</v>
      </c>
      <c r="AH54" s="434">
        <f t="shared" si="46"/>
        <v>13.753428217563389</v>
      </c>
      <c r="AI54" s="434">
        <f t="shared" si="46"/>
        <v>13.175615650578235</v>
      </c>
      <c r="AJ54" s="434">
        <f t="shared" si="46"/>
        <v>12.88294582935079</v>
      </c>
      <c r="AK54" s="434">
        <f t="shared" si="46"/>
        <v>12.564394216897092</v>
      </c>
      <c r="AL54" s="434">
        <f t="shared" si="46"/>
        <v>12.275468183251403</v>
      </c>
      <c r="AM54" s="434">
        <f t="shared" si="46"/>
        <v>11.859956911906988</v>
      </c>
      <c r="AN54" s="422"/>
      <c r="AO54" s="434">
        <f t="shared" ref="AO54:AY54" si="47">IFERROR(AO52/(SUM(AO39,AO27)),0)</f>
        <v>25.706390206896284</v>
      </c>
      <c r="AP54" s="434">
        <f t="shared" si="47"/>
        <v>17.192730844935774</v>
      </c>
      <c r="AQ54" s="434">
        <f t="shared" si="47"/>
        <v>18.040898802018056</v>
      </c>
      <c r="AR54" s="434">
        <f t="shared" si="47"/>
        <v>13.783905400612044</v>
      </c>
      <c r="AS54" s="434">
        <f t="shared" si="47"/>
        <v>18.19324780219641</v>
      </c>
      <c r="AT54" s="434">
        <f t="shared" si="47"/>
        <v>17.030873400043532</v>
      </c>
      <c r="AU54" s="434">
        <f t="shared" si="47"/>
        <v>17.301023100534202</v>
      </c>
      <c r="AV54" s="434">
        <f t="shared" si="47"/>
        <v>15.96505112471799</v>
      </c>
      <c r="AW54" s="434">
        <f t="shared" si="47"/>
        <v>14.708869608869563</v>
      </c>
      <c r="AX54" s="434">
        <f t="shared" si="47"/>
        <v>13.502786319062519</v>
      </c>
      <c r="AY54" s="434">
        <f t="shared" si="47"/>
        <v>12.338326843609401</v>
      </c>
      <c r="AZ54" s="434">
        <f>IFERROR(AZ52/(SUM(AZ39,AZ27)),0)</f>
        <v>11.360880449629708</v>
      </c>
      <c r="BA54" s="422"/>
      <c r="BB54" s="433" t="s">
        <v>175</v>
      </c>
      <c r="BC54" s="433" t="s">
        <v>175</v>
      </c>
      <c r="BD54" s="433" t="s">
        <v>175</v>
      </c>
    </row>
    <row r="55" spans="1:56">
      <c r="B55" s="427" t="s">
        <v>174</v>
      </c>
      <c r="C55" s="423"/>
      <c r="D55" s="426">
        <v>0</v>
      </c>
      <c r="E55" s="426">
        <v>0</v>
      </c>
      <c r="F55" s="426">
        <v>0</v>
      </c>
      <c r="G55" s="426">
        <v>0</v>
      </c>
      <c r="H55" s="426">
        <v>0</v>
      </c>
      <c r="I55" s="426">
        <v>0</v>
      </c>
      <c r="J55" s="426">
        <v>0</v>
      </c>
      <c r="K55" s="426">
        <v>0</v>
      </c>
      <c r="L55" s="426">
        <v>0</v>
      </c>
      <c r="M55" s="426">
        <v>0</v>
      </c>
      <c r="N55" s="426">
        <v>0</v>
      </c>
      <c r="O55" s="432">
        <f t="shared" ref="O55:AL55" si="48">IFERROR(SUM(D52:O52)/SUM(D39:O39,D27:O27), 0)</f>
        <v>16.504915754899805</v>
      </c>
      <c r="P55" s="432">
        <f t="shared" si="48"/>
        <v>16.489209740625245</v>
      </c>
      <c r="Q55" s="432">
        <f t="shared" si="48"/>
        <v>16.81293779580562</v>
      </c>
      <c r="R55" s="432">
        <f t="shared" si="48"/>
        <v>16.695308306353098</v>
      </c>
      <c r="S55" s="432">
        <f t="shared" si="48"/>
        <v>16.641313075424989</v>
      </c>
      <c r="T55" s="432">
        <f t="shared" si="48"/>
        <v>16.5641761415473</v>
      </c>
      <c r="U55" s="432">
        <f t="shared" si="48"/>
        <v>16.756768617542516</v>
      </c>
      <c r="V55" s="432">
        <f t="shared" si="48"/>
        <v>16.584085484503056</v>
      </c>
      <c r="W55" s="432">
        <f t="shared" si="48"/>
        <v>16.616983380915034</v>
      </c>
      <c r="X55" s="432">
        <f t="shared" si="48"/>
        <v>16.766590702827283</v>
      </c>
      <c r="Y55" s="432">
        <f t="shared" si="48"/>
        <v>16.806781290520565</v>
      </c>
      <c r="Z55" s="432">
        <f t="shared" si="48"/>
        <v>16.941621936070305</v>
      </c>
      <c r="AA55" s="432">
        <f t="shared" si="48"/>
        <v>16.944862303608481</v>
      </c>
      <c r="AB55" s="432">
        <f t="shared" si="48"/>
        <v>16.697100333440389</v>
      </c>
      <c r="AC55" s="432">
        <f t="shared" si="48"/>
        <v>16.289975276516849</v>
      </c>
      <c r="AD55" s="432">
        <f t="shared" si="48"/>
        <v>15.973785542214774</v>
      </c>
      <c r="AE55" s="432">
        <f t="shared" si="48"/>
        <v>15.627795331334156</v>
      </c>
      <c r="AF55" s="432">
        <f t="shared" si="48"/>
        <v>15.370990140015465</v>
      </c>
      <c r="AG55" s="432">
        <f t="shared" si="48"/>
        <v>14.978396814240595</v>
      </c>
      <c r="AH55" s="432">
        <f t="shared" si="48"/>
        <v>14.624343906415195</v>
      </c>
      <c r="AI55" s="432">
        <f t="shared" si="48"/>
        <v>14.191432263034613</v>
      </c>
      <c r="AJ55" s="432">
        <f t="shared" si="48"/>
        <v>13.807216207103059</v>
      </c>
      <c r="AK55" s="432">
        <f t="shared" si="48"/>
        <v>13.460496970806419</v>
      </c>
      <c r="AL55" s="432">
        <f t="shared" si="48"/>
        <v>13.065973397976341</v>
      </c>
      <c r="AM55" s="432">
        <f>IFERROR(SUM(AB52:AM52)/SUM(AB39:AM39,AB27:AM27), 0)</f>
        <v>12.723486784188687</v>
      </c>
      <c r="AN55" s="422"/>
      <c r="AO55" s="424">
        <v>0</v>
      </c>
      <c r="AP55" s="424">
        <v>0</v>
      </c>
      <c r="AQ55" s="424">
        <v>0</v>
      </c>
      <c r="AR55" s="422">
        <f>IFERROR(SUM(AO52:AR52)/(SUM(AO39:AR39,AO27:AR27)),0)</f>
        <v>16.504915754899805</v>
      </c>
      <c r="AS55" s="422">
        <f t="shared" ref="AS55:AZ55" si="49">IFERROR(SUM(AP52:AS52)/(SUM(AP39:AS39,AP27:AS27)),0)</f>
        <v>16.695308306353098</v>
      </c>
      <c r="AT55" s="422">
        <f t="shared" si="49"/>
        <v>16.756768617542519</v>
      </c>
      <c r="AU55" s="422">
        <f t="shared" si="49"/>
        <v>16.76659070282728</v>
      </c>
      <c r="AV55" s="422">
        <f t="shared" si="49"/>
        <v>16.944862303608478</v>
      </c>
      <c r="AW55" s="422">
        <f t="shared" si="49"/>
        <v>15.973785542214772</v>
      </c>
      <c r="AX55" s="422">
        <f t="shared" si="49"/>
        <v>14.978396814240591</v>
      </c>
      <c r="AY55" s="422">
        <f t="shared" si="49"/>
        <v>13.807216207103055</v>
      </c>
      <c r="AZ55" s="422">
        <f t="shared" si="49"/>
        <v>12.723486784188687</v>
      </c>
      <c r="BA55" s="422"/>
      <c r="BB55" s="422">
        <f t="shared" ref="BB55:BC55" si="50">IFERROR(BB52/(SUM(BB34,BB27)),0)</f>
        <v>17.275666350026846</v>
      </c>
      <c r="BC55" s="422">
        <f t="shared" si="50"/>
        <v>17.695838492522906</v>
      </c>
      <c r="BD55" s="422">
        <f>IFERROR(BD52/(SUM(BD34,BD27)),0)</f>
        <v>13.285677483506969</v>
      </c>
    </row>
    <row r="56" spans="1:56">
      <c r="B56" s="427"/>
      <c r="C56" s="423"/>
      <c r="D56" s="426"/>
      <c r="E56" s="426"/>
      <c r="F56" s="426"/>
      <c r="G56" s="426"/>
      <c r="H56" s="426"/>
      <c r="I56" s="426"/>
      <c r="J56" s="426"/>
      <c r="K56" s="426"/>
      <c r="L56" s="426"/>
      <c r="M56" s="426"/>
      <c r="N56" s="426"/>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25"/>
      <c r="AM56" s="425"/>
      <c r="AN56" s="422"/>
      <c r="AO56" s="424"/>
      <c r="AP56" s="424"/>
      <c r="AQ56" s="424"/>
      <c r="AR56" s="422"/>
      <c r="AS56" s="422"/>
      <c r="AT56" s="422"/>
      <c r="AU56" s="422"/>
      <c r="AV56" s="422"/>
      <c r="AW56" s="422"/>
      <c r="AX56" s="422"/>
      <c r="AY56" s="422"/>
      <c r="AZ56" s="422"/>
      <c r="BA56" s="422"/>
      <c r="BB56" s="422"/>
      <c r="BC56" s="422"/>
      <c r="BD56" s="422"/>
    </row>
    <row r="57" spans="1:56" s="428" customFormat="1">
      <c r="B57" s="431" t="s">
        <v>226</v>
      </c>
      <c r="C57" s="430"/>
      <c r="D57" s="429"/>
      <c r="E57" s="429">
        <f t="shared" ref="E57:L57" si="51">IFERROR(E52/(E49-D49),"n/a")</f>
        <v>17.241379310344829</v>
      </c>
      <c r="F57" s="429">
        <f t="shared" si="51"/>
        <v>24.035216959325748</v>
      </c>
      <c r="G57" s="429">
        <f t="shared" si="51"/>
        <v>15.818758934870838</v>
      </c>
      <c r="H57" s="429">
        <f t="shared" si="51"/>
        <v>13.784392112563797</v>
      </c>
      <c r="I57" s="429">
        <f t="shared" si="51"/>
        <v>11.543545774801922</v>
      </c>
      <c r="J57" s="429">
        <f t="shared" si="51"/>
        <v>14.57349198416917</v>
      </c>
      <c r="K57" s="429">
        <f t="shared" si="51"/>
        <v>13.240435207211638</v>
      </c>
      <c r="L57" s="429">
        <f t="shared" si="51"/>
        <v>11.366099739640108</v>
      </c>
      <c r="M57" s="429">
        <f t="shared" ref="M57:AM57" si="52">IFERROR(M52/(M49-L49),"n/a")</f>
        <v>10.172785887324034</v>
      </c>
      <c r="N57" s="429">
        <f t="shared" si="52"/>
        <v>9.4622264427439848</v>
      </c>
      <c r="O57" s="429">
        <f t="shared" si="52"/>
        <v>8.8652646547042071</v>
      </c>
      <c r="P57" s="429">
        <f t="shared" si="52"/>
        <v>11.960256064574738</v>
      </c>
      <c r="Q57" s="429">
        <f t="shared" si="52"/>
        <v>12.513580798253594</v>
      </c>
      <c r="R57" s="429">
        <f t="shared" si="52"/>
        <v>11.816483422767282</v>
      </c>
      <c r="S57" s="429">
        <f t="shared" si="52"/>
        <v>11.323688410818374</v>
      </c>
      <c r="T57" s="429">
        <f t="shared" si="52"/>
        <v>11.045489985671605</v>
      </c>
      <c r="U57" s="429">
        <f t="shared" si="52"/>
        <v>12.229570709594697</v>
      </c>
      <c r="V57" s="429">
        <f t="shared" si="52"/>
        <v>11.539521019187184</v>
      </c>
      <c r="W57" s="429">
        <f t="shared" si="52"/>
        <v>12.567194805899105</v>
      </c>
      <c r="X57" s="429">
        <f t="shared" si="52"/>
        <v>12.840943977742855</v>
      </c>
      <c r="Y57" s="429">
        <f t="shared" si="52"/>
        <v>11.963482537862605</v>
      </c>
      <c r="Z57" s="429">
        <f t="shared" si="52"/>
        <v>12.613546709489466</v>
      </c>
      <c r="AA57" s="429">
        <f t="shared" si="52"/>
        <v>11.751349043079955</v>
      </c>
      <c r="AB57" s="429">
        <f t="shared" si="52"/>
        <v>11.87929114751906</v>
      </c>
      <c r="AC57" s="429">
        <f t="shared" si="52"/>
        <v>11.141811588962664</v>
      </c>
      <c r="AD57" s="429">
        <f t="shared" si="52"/>
        <v>11.235162498429204</v>
      </c>
      <c r="AE57" s="429">
        <f t="shared" si="52"/>
        <v>10.603184059414243</v>
      </c>
      <c r="AF57" s="429">
        <f t="shared" si="52"/>
        <v>10.872137360536341</v>
      </c>
      <c r="AG57" s="429">
        <f t="shared" si="52"/>
        <v>10.348309618606418</v>
      </c>
      <c r="AH57" s="429">
        <f t="shared" si="52"/>
        <v>10.012432717660429</v>
      </c>
      <c r="AI57" s="429">
        <f t="shared" si="52"/>
        <v>9.728237761877228</v>
      </c>
      <c r="AJ57" s="429">
        <f t="shared" si="52"/>
        <v>9.8659889869652897</v>
      </c>
      <c r="AK57" s="429">
        <f t="shared" si="52"/>
        <v>9.5234685009028652</v>
      </c>
      <c r="AL57" s="429">
        <f t="shared" si="52"/>
        <v>9.3445501356989098</v>
      </c>
      <c r="AM57" s="429">
        <f t="shared" si="52"/>
        <v>9.1878109952639555</v>
      </c>
      <c r="AN57" s="429"/>
      <c r="AO57" s="429"/>
      <c r="AP57" s="429">
        <f t="shared" ref="AP57:AZ57" si="53">IFERROR(AP52/(AP49-AO49),"n/a")*3</f>
        <v>17.232749188550585</v>
      </c>
      <c r="AQ57" s="429">
        <f t="shared" si="53"/>
        <v>15.269271048276989</v>
      </c>
      <c r="AR57" s="429">
        <f t="shared" si="53"/>
        <v>10.643616718736295</v>
      </c>
      <c r="AS57" s="429">
        <f t="shared" si="53"/>
        <v>12.84799954440361</v>
      </c>
      <c r="AT57" s="429">
        <f t="shared" si="53"/>
        <v>12.062614430091751</v>
      </c>
      <c r="AU57" s="429">
        <f t="shared" si="53"/>
        <v>12.927509933493594</v>
      </c>
      <c r="AV57" s="429">
        <f t="shared" si="53"/>
        <v>13.132518950539195</v>
      </c>
      <c r="AW57" s="429">
        <f t="shared" si="53"/>
        <v>12.290929980311407</v>
      </c>
      <c r="AX57" s="429">
        <f t="shared" si="53"/>
        <v>11.295480213551535</v>
      </c>
      <c r="AY57" s="429">
        <f t="shared" si="53"/>
        <v>10.385868957997916</v>
      </c>
      <c r="AZ57" s="429">
        <f t="shared" si="53"/>
        <v>9.7319208781061253</v>
      </c>
      <c r="BA57" s="429"/>
      <c r="BB57" s="429"/>
      <c r="BC57" s="429">
        <f>IFERROR(BC52/(BC49-BB49),"n/a")*12</f>
        <v>17.150314217788111</v>
      </c>
      <c r="BD57" s="429">
        <f>IFERROR(BD52/(BD49-BC49),"n/a")*12</f>
        <v>14.042645641839817</v>
      </c>
    </row>
    <row r="58" spans="1:56">
      <c r="B58" s="427"/>
      <c r="C58" s="423"/>
      <c r="D58" s="426"/>
      <c r="E58" s="426"/>
      <c r="F58" s="426"/>
      <c r="G58" s="426"/>
      <c r="H58" s="426"/>
      <c r="I58" s="426"/>
      <c r="J58" s="426"/>
      <c r="K58" s="426"/>
      <c r="L58" s="426"/>
      <c r="M58" s="426"/>
      <c r="N58" s="426"/>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25"/>
      <c r="AM58" s="425"/>
      <c r="AN58" s="422"/>
      <c r="AO58" s="424"/>
      <c r="AP58" s="424"/>
      <c r="AQ58" s="424"/>
      <c r="AR58" s="422"/>
      <c r="AS58" s="422"/>
      <c r="AT58" s="422"/>
      <c r="AU58" s="422"/>
      <c r="AV58" s="422"/>
      <c r="AW58" s="422"/>
      <c r="AX58" s="422"/>
      <c r="AY58" s="422"/>
      <c r="AZ58" s="422"/>
      <c r="BA58" s="422"/>
      <c r="BB58" s="422"/>
      <c r="BC58" s="422"/>
      <c r="BD58" s="422"/>
    </row>
    <row r="59" spans="1:56">
      <c r="B59" s="423" t="s">
        <v>227</v>
      </c>
      <c r="C59" s="423"/>
      <c r="D59" s="422">
        <f t="shared" ref="D59:W59" si="54">IFERROR(((D31/($C$64))+(D42/($C$108)))/(D30+D40),0)</f>
        <v>0</v>
      </c>
      <c r="E59" s="422">
        <f t="shared" si="54"/>
        <v>17.38095238095238</v>
      </c>
      <c r="F59" s="422">
        <f t="shared" si="54"/>
        <v>19.770092730543343</v>
      </c>
      <c r="G59" s="422">
        <f t="shared" si="54"/>
        <v>21.95438151086006</v>
      </c>
      <c r="H59" s="422">
        <f t="shared" si="54"/>
        <v>24.544971368416324</v>
      </c>
      <c r="I59" s="422">
        <f t="shared" si="54"/>
        <v>26.600004924063231</v>
      </c>
      <c r="J59" s="422">
        <f t="shared" si="54"/>
        <v>28.397232523050334</v>
      </c>
      <c r="K59" s="422">
        <f t="shared" si="54"/>
        <v>30.540718803683045</v>
      </c>
      <c r="L59" s="422">
        <f t="shared" si="54"/>
        <v>31.87826572994047</v>
      </c>
      <c r="M59" s="422">
        <f t="shared" si="54"/>
        <v>33.179269085426085</v>
      </c>
      <c r="N59" s="422">
        <f t="shared" si="54"/>
        <v>34.844820289853907</v>
      </c>
      <c r="O59" s="422">
        <f t="shared" si="54"/>
        <v>36.5150656889492</v>
      </c>
      <c r="P59" s="422">
        <f t="shared" si="54"/>
        <v>38.206650438748362</v>
      </c>
      <c r="Q59" s="422">
        <f t="shared" si="54"/>
        <v>39.903289252641521</v>
      </c>
      <c r="R59" s="422">
        <f t="shared" si="54"/>
        <v>41.735551234226115</v>
      </c>
      <c r="S59" s="422">
        <f t="shared" si="54"/>
        <v>43.328972250453013</v>
      </c>
      <c r="T59" s="422">
        <f t="shared" si="54"/>
        <v>44.984905487261749</v>
      </c>
      <c r="U59" s="422">
        <f t="shared" si="54"/>
        <v>46.550782306663471</v>
      </c>
      <c r="V59" s="422">
        <f t="shared" si="54"/>
        <v>47.866213324523429</v>
      </c>
      <c r="W59" s="422">
        <f t="shared" si="54"/>
        <v>49.330009402187983</v>
      </c>
      <c r="X59" s="422">
        <f>IFERROR(((X31/($C$64))+(X42/($C$108)))/(X30+X40),0)</f>
        <v>50.346066465284167</v>
      </c>
      <c r="Y59" s="422">
        <f t="shared" ref="Y59:AM59" si="55">IFERROR(((Y31/($C$64))+(Y42/($C$108)))/(Y30+Y40),0)</f>
        <v>51.049688942934139</v>
      </c>
      <c r="Z59" s="422">
        <f t="shared" si="55"/>
        <v>51.552404323398804</v>
      </c>
      <c r="AA59" s="422">
        <f t="shared" si="55"/>
        <v>51.939316994211588</v>
      </c>
      <c r="AB59" s="422">
        <f t="shared" si="55"/>
        <v>52.271454453769692</v>
      </c>
      <c r="AC59" s="422">
        <f t="shared" si="55"/>
        <v>52.590189030859854</v>
      </c>
      <c r="AD59" s="422">
        <f t="shared" si="55"/>
        <v>52.921954402825882</v>
      </c>
      <c r="AE59" s="422">
        <f t="shared" si="55"/>
        <v>53.282400567765272</v>
      </c>
      <c r="AF59" s="422">
        <f t="shared" si="55"/>
        <v>53.679706655000061</v>
      </c>
      <c r="AG59" s="422">
        <f t="shared" si="55"/>
        <v>54.117064712847061</v>
      </c>
      <c r="AH59" s="422">
        <f t="shared" si="55"/>
        <v>54.594465471703337</v>
      </c>
      <c r="AI59" s="422">
        <f t="shared" si="55"/>
        <v>55.109942794538092</v>
      </c>
      <c r="AJ59" s="422">
        <f t="shared" si="55"/>
        <v>55.660418868779203</v>
      </c>
      <c r="AK59" s="422">
        <f t="shared" si="55"/>
        <v>56.242264575082729</v>
      </c>
      <c r="AL59" s="422">
        <f t="shared" si="55"/>
        <v>56.85166146626257</v>
      </c>
      <c r="AM59" s="422">
        <f t="shared" si="55"/>
        <v>57.484828107564852</v>
      </c>
      <c r="AN59" s="422"/>
      <c r="AO59" s="422">
        <f>+AVERAGE(D59:F59)</f>
        <v>12.383681703831906</v>
      </c>
      <c r="AP59" s="422">
        <f>+AVERAGE(G59:I59)</f>
        <v>24.366452601113206</v>
      </c>
      <c r="AQ59" s="422">
        <f>+AVERAGE(J59:L59)</f>
        <v>30.272072352224615</v>
      </c>
      <c r="AR59" s="422">
        <f>+AVERAGE(M59:O59)</f>
        <v>34.846385021409731</v>
      </c>
      <c r="AS59" s="422">
        <f>+AVERAGE(P59:R59)</f>
        <v>39.94849697520533</v>
      </c>
      <c r="AT59" s="422">
        <f>+AVERAGE(S59:U59)</f>
        <v>44.954886681459413</v>
      </c>
      <c r="AU59" s="422">
        <f>+AVERAGE(V59:X59)</f>
        <v>49.180763063998519</v>
      </c>
      <c r="AV59" s="422">
        <f>+AVERAGE(Y59:AA59)</f>
        <v>51.51380342018151</v>
      </c>
      <c r="AW59" s="422">
        <f>+AVERAGE(AB59:AD59)</f>
        <v>52.594532629151814</v>
      </c>
      <c r="AX59" s="422">
        <f>+AVERAGE(AE59:AG59)</f>
        <v>53.693057311870795</v>
      </c>
      <c r="AY59" s="422">
        <f>+AVERAGE(AH59:AJ59)</f>
        <v>55.121609045006871</v>
      </c>
      <c r="AZ59" s="422">
        <f>+AVERAGE(AK59:AM59)</f>
        <v>56.859584716303381</v>
      </c>
      <c r="BA59" s="422"/>
      <c r="BB59" s="422">
        <f>+AVERAGE(AO59:AR59)</f>
        <v>25.467147919644866</v>
      </c>
      <c r="BC59" s="422">
        <f>+AVERAGE(AS59:AV59)</f>
        <v>46.399487535211193</v>
      </c>
      <c r="BD59" s="422">
        <f>+AVERAGE(AW59:AZ59)</f>
        <v>54.567195925583214</v>
      </c>
    </row>
    <row r="60" spans="1:56">
      <c r="B60" s="421" t="s">
        <v>173</v>
      </c>
      <c r="C60" s="421"/>
      <c r="D60" s="419"/>
      <c r="E60" s="419"/>
      <c r="F60" s="419">
        <f t="shared" ref="F60:AM60" si="56">IFERROR(F59/F54,0)</f>
        <v>0.73279337510081344</v>
      </c>
      <c r="G60" s="419">
        <f t="shared" si="56"/>
        <v>1.021892348302808</v>
      </c>
      <c r="H60" s="419">
        <f t="shared" si="56"/>
        <v>1.1509680575754835</v>
      </c>
      <c r="I60" s="419">
        <f t="shared" si="56"/>
        <v>1.4766094671212227</v>
      </c>
      <c r="J60" s="419">
        <f t="shared" si="56"/>
        <v>1.5146264257503224</v>
      </c>
      <c r="K60" s="419">
        <f t="shared" si="56"/>
        <v>1.5933837489380203</v>
      </c>
      <c r="L60" s="419">
        <f t="shared" si="56"/>
        <v>1.688250456577812</v>
      </c>
      <c r="M60" s="419">
        <f t="shared" si="56"/>
        <v>1.9661767094839595</v>
      </c>
      <c r="N60" s="419">
        <f t="shared" si="56"/>
        <v>2.2728472734427632</v>
      </c>
      <c r="O60" s="419">
        <f t="shared" si="56"/>
        <v>2.5329589850863288</v>
      </c>
      <c r="P60" s="419">
        <f t="shared" si="56"/>
        <v>2.4254061987879716</v>
      </c>
      <c r="Q60" s="419">
        <f t="shared" si="56"/>
        <v>2.2830539681558828</v>
      </c>
      <c r="R60" s="419">
        <f t="shared" si="56"/>
        <v>2.1956841213117242</v>
      </c>
      <c r="S60" s="419">
        <f t="shared" si="56"/>
        <v>2.3309433506441741</v>
      </c>
      <c r="T60" s="419">
        <f t="shared" si="56"/>
        <v>2.5345717360527384</v>
      </c>
      <c r="U60" s="419">
        <f t="shared" si="56"/>
        <v>2.6177228170937128</v>
      </c>
      <c r="V60" s="419">
        <f t="shared" si="56"/>
        <v>2.7157215720348757</v>
      </c>
      <c r="W60" s="419">
        <f t="shared" si="56"/>
        <v>2.7214154752625905</v>
      </c>
      <c r="X60" s="419">
        <f t="shared" si="56"/>
        <v>2.7874070463431093</v>
      </c>
      <c r="Y60" s="419">
        <f t="shared" si="56"/>
        <v>2.8639309055050504</v>
      </c>
      <c r="Z60" s="419">
        <f t="shared" si="56"/>
        <v>2.9552100963952594</v>
      </c>
      <c r="AA60" s="419">
        <f t="shared" si="56"/>
        <v>3.1149343938406058</v>
      </c>
      <c r="AB60" s="419">
        <f t="shared" si="56"/>
        <v>3.1779495077207609</v>
      </c>
      <c r="AC60" s="419">
        <f t="shared" si="56"/>
        <v>3.3550454360057085</v>
      </c>
      <c r="AD60" s="419">
        <f t="shared" si="56"/>
        <v>3.4446897224306916</v>
      </c>
      <c r="AE60" s="419">
        <f t="shared" si="56"/>
        <v>3.6169240416157451</v>
      </c>
      <c r="AF60" s="419">
        <f t="shared" si="56"/>
        <v>3.6876804839881108</v>
      </c>
      <c r="AG60" s="419">
        <f t="shared" si="56"/>
        <v>3.8376466244929164</v>
      </c>
      <c r="AH60" s="419">
        <f t="shared" si="56"/>
        <v>3.9695168803066254</v>
      </c>
      <c r="AI60" s="419">
        <f t="shared" si="56"/>
        <v>4.1827224060015364</v>
      </c>
      <c r="AJ60" s="419">
        <f t="shared" si="56"/>
        <v>4.3204729419858232</v>
      </c>
      <c r="AK60" s="419">
        <f t="shared" si="56"/>
        <v>4.4763212299918065</v>
      </c>
      <c r="AL60" s="419">
        <f t="shared" si="56"/>
        <v>4.6313232715498982</v>
      </c>
      <c r="AM60" s="419">
        <f t="shared" si="56"/>
        <v>4.8469677027116402</v>
      </c>
      <c r="AN60" s="420"/>
      <c r="AO60" s="419">
        <f t="shared" ref="AO60:AZ60" si="57">IFERROR(AO59/AO54,0)</f>
        <v>0.48173553751275899</v>
      </c>
      <c r="AP60" s="419">
        <f t="shared" si="57"/>
        <v>1.4172531880408339</v>
      </c>
      <c r="AQ60" s="419">
        <f t="shared" si="57"/>
        <v>1.6779691901402596</v>
      </c>
      <c r="AR60" s="419">
        <f t="shared" si="57"/>
        <v>2.5280487647472141</v>
      </c>
      <c r="AS60" s="419">
        <f t="shared" si="57"/>
        <v>2.1957869979862794</v>
      </c>
      <c r="AT60" s="419">
        <f t="shared" si="57"/>
        <v>2.639611347316134</v>
      </c>
      <c r="AU60" s="419">
        <f t="shared" si="57"/>
        <v>2.8426505633924024</v>
      </c>
      <c r="AV60" s="419">
        <f t="shared" si="57"/>
        <v>3.22666072396254</v>
      </c>
      <c r="AW60" s="419">
        <f t="shared" si="57"/>
        <v>3.5757018742920192</v>
      </c>
      <c r="AX60" s="419">
        <f t="shared" si="57"/>
        <v>3.9764427906312774</v>
      </c>
      <c r="AY60" s="419">
        <f t="shared" si="57"/>
        <v>4.4675108500272014</v>
      </c>
      <c r="AZ60" s="419">
        <f t="shared" si="57"/>
        <v>5.0048572351764022</v>
      </c>
      <c r="BA60" s="420"/>
      <c r="BB60" s="419">
        <f>IFERROR(BB59/BB55,0)</f>
        <v>1.4741629876178577</v>
      </c>
      <c r="BC60" s="419">
        <f>IFERROR(BC59/BC55,0)</f>
        <v>2.6220564543927409</v>
      </c>
      <c r="BD60" s="419">
        <f>IFERROR(BD59/BD55,0)</f>
        <v>4.107219672713244</v>
      </c>
    </row>
    <row r="61" spans="1:56">
      <c r="B61" s="130"/>
      <c r="C61" s="130"/>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8"/>
      <c r="AN61" s="418"/>
      <c r="AO61" s="418"/>
      <c r="AP61" s="418"/>
      <c r="AQ61" s="418"/>
      <c r="AR61" s="418"/>
      <c r="AS61" s="418"/>
      <c r="AT61" s="418"/>
      <c r="AU61" s="418"/>
      <c r="AV61" s="418"/>
      <c r="AW61" s="418"/>
      <c r="AX61" s="418"/>
      <c r="AY61" s="418"/>
      <c r="AZ61" s="418"/>
      <c r="BA61" s="418"/>
      <c r="BB61" s="418"/>
      <c r="BC61" s="418"/>
      <c r="BD61" s="418"/>
    </row>
    <row r="62" spans="1:56" ht="13.5" thickBot="1">
      <c r="B62" s="414" t="s">
        <v>224</v>
      </c>
      <c r="C62" s="413"/>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row>
    <row r="63" spans="1:56">
      <c r="A63" s="130"/>
      <c r="B63" s="130"/>
      <c r="C63" s="130"/>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row>
    <row r="64" spans="1:56">
      <c r="A64" s="412"/>
      <c r="B64" s="411" t="s">
        <v>172</v>
      </c>
      <c r="C64" s="410">
        <v>0.08</v>
      </c>
      <c r="D64" s="409">
        <f t="shared" ref="D64:AM64" si="58">$C$64</f>
        <v>0.08</v>
      </c>
      <c r="E64" s="409">
        <f t="shared" si="58"/>
        <v>0.08</v>
      </c>
      <c r="F64" s="409">
        <f t="shared" si="58"/>
        <v>0.08</v>
      </c>
      <c r="G64" s="409">
        <f t="shared" si="58"/>
        <v>0.08</v>
      </c>
      <c r="H64" s="409">
        <f t="shared" si="58"/>
        <v>0.08</v>
      </c>
      <c r="I64" s="409">
        <f t="shared" si="58"/>
        <v>0.08</v>
      </c>
      <c r="J64" s="409">
        <f t="shared" si="58"/>
        <v>0.08</v>
      </c>
      <c r="K64" s="409">
        <f t="shared" si="58"/>
        <v>0.08</v>
      </c>
      <c r="L64" s="409">
        <f t="shared" si="58"/>
        <v>0.08</v>
      </c>
      <c r="M64" s="409">
        <f t="shared" si="58"/>
        <v>0.08</v>
      </c>
      <c r="N64" s="409">
        <f t="shared" si="58"/>
        <v>0.08</v>
      </c>
      <c r="O64" s="409">
        <f t="shared" si="58"/>
        <v>0.08</v>
      </c>
      <c r="P64" s="409">
        <f t="shared" si="58"/>
        <v>0.08</v>
      </c>
      <c r="Q64" s="409">
        <f t="shared" si="58"/>
        <v>0.08</v>
      </c>
      <c r="R64" s="409">
        <f t="shared" si="58"/>
        <v>0.08</v>
      </c>
      <c r="S64" s="409">
        <f t="shared" si="58"/>
        <v>0.08</v>
      </c>
      <c r="T64" s="409">
        <f t="shared" si="58"/>
        <v>0.08</v>
      </c>
      <c r="U64" s="409">
        <f t="shared" si="58"/>
        <v>0.08</v>
      </c>
      <c r="V64" s="409">
        <f t="shared" si="58"/>
        <v>0.08</v>
      </c>
      <c r="W64" s="409">
        <f t="shared" si="58"/>
        <v>0.08</v>
      </c>
      <c r="X64" s="409">
        <f t="shared" si="58"/>
        <v>0.08</v>
      </c>
      <c r="Y64" s="409">
        <f t="shared" si="58"/>
        <v>0.08</v>
      </c>
      <c r="Z64" s="409">
        <f t="shared" si="58"/>
        <v>0.08</v>
      </c>
      <c r="AA64" s="409">
        <f t="shared" si="58"/>
        <v>0.08</v>
      </c>
      <c r="AB64" s="409">
        <f t="shared" si="58"/>
        <v>0.08</v>
      </c>
      <c r="AC64" s="409">
        <f t="shared" si="58"/>
        <v>0.08</v>
      </c>
      <c r="AD64" s="409">
        <f t="shared" si="58"/>
        <v>0.08</v>
      </c>
      <c r="AE64" s="409">
        <f t="shared" si="58"/>
        <v>0.08</v>
      </c>
      <c r="AF64" s="409">
        <f t="shared" si="58"/>
        <v>0.08</v>
      </c>
      <c r="AG64" s="409">
        <f t="shared" si="58"/>
        <v>0.08</v>
      </c>
      <c r="AH64" s="409">
        <f t="shared" si="58"/>
        <v>0.08</v>
      </c>
      <c r="AI64" s="409">
        <f t="shared" si="58"/>
        <v>0.08</v>
      </c>
      <c r="AJ64" s="409">
        <f t="shared" si="58"/>
        <v>0.08</v>
      </c>
      <c r="AK64" s="409">
        <f t="shared" si="58"/>
        <v>0.08</v>
      </c>
      <c r="AL64" s="409">
        <f t="shared" si="58"/>
        <v>0.08</v>
      </c>
      <c r="AM64" s="409">
        <f t="shared" si="58"/>
        <v>0.08</v>
      </c>
    </row>
    <row r="65" spans="2:39">
      <c r="B65" s="417"/>
    </row>
    <row r="66" spans="2:39">
      <c r="B66" s="407">
        <v>43831</v>
      </c>
      <c r="D66" s="406">
        <f>D27</f>
        <v>0</v>
      </c>
      <c r="E66" s="406">
        <f t="shared" ref="E66:AM66" si="59">D66/(1+E64)</f>
        <v>0</v>
      </c>
      <c r="F66" s="406">
        <f t="shared" si="59"/>
        <v>0</v>
      </c>
      <c r="G66" s="406">
        <f t="shared" si="59"/>
        <v>0</v>
      </c>
      <c r="H66" s="406">
        <f t="shared" si="59"/>
        <v>0</v>
      </c>
      <c r="I66" s="406">
        <f t="shared" si="59"/>
        <v>0</v>
      </c>
      <c r="J66" s="406">
        <f t="shared" si="59"/>
        <v>0</v>
      </c>
      <c r="K66" s="406">
        <f t="shared" si="59"/>
        <v>0</v>
      </c>
      <c r="L66" s="406">
        <f t="shared" si="59"/>
        <v>0</v>
      </c>
      <c r="M66" s="406">
        <f t="shared" si="59"/>
        <v>0</v>
      </c>
      <c r="N66" s="406">
        <f t="shared" si="59"/>
        <v>0</v>
      </c>
      <c r="O66" s="406">
        <f t="shared" si="59"/>
        <v>0</v>
      </c>
      <c r="P66" s="406">
        <f t="shared" si="59"/>
        <v>0</v>
      </c>
      <c r="Q66" s="406">
        <f t="shared" si="59"/>
        <v>0</v>
      </c>
      <c r="R66" s="406">
        <f t="shared" si="59"/>
        <v>0</v>
      </c>
      <c r="S66" s="406">
        <f t="shared" si="59"/>
        <v>0</v>
      </c>
      <c r="T66" s="406">
        <f t="shared" si="59"/>
        <v>0</v>
      </c>
      <c r="U66" s="406">
        <f t="shared" si="59"/>
        <v>0</v>
      </c>
      <c r="V66" s="406">
        <f t="shared" si="59"/>
        <v>0</v>
      </c>
      <c r="W66" s="406">
        <f t="shared" si="59"/>
        <v>0</v>
      </c>
      <c r="X66" s="406">
        <f t="shared" si="59"/>
        <v>0</v>
      </c>
      <c r="Y66" s="406">
        <f t="shared" si="59"/>
        <v>0</v>
      </c>
      <c r="Z66" s="406">
        <f t="shared" si="59"/>
        <v>0</v>
      </c>
      <c r="AA66" s="406">
        <f t="shared" si="59"/>
        <v>0</v>
      </c>
      <c r="AB66" s="406">
        <f t="shared" si="59"/>
        <v>0</v>
      </c>
      <c r="AC66" s="406">
        <f t="shared" si="59"/>
        <v>0</v>
      </c>
      <c r="AD66" s="406">
        <f t="shared" si="59"/>
        <v>0</v>
      </c>
      <c r="AE66" s="406">
        <f t="shared" si="59"/>
        <v>0</v>
      </c>
      <c r="AF66" s="406">
        <f t="shared" si="59"/>
        <v>0</v>
      </c>
      <c r="AG66" s="406">
        <f t="shared" si="59"/>
        <v>0</v>
      </c>
      <c r="AH66" s="406">
        <f t="shared" si="59"/>
        <v>0</v>
      </c>
      <c r="AI66" s="406">
        <f t="shared" si="59"/>
        <v>0</v>
      </c>
      <c r="AJ66" s="406">
        <f t="shared" si="59"/>
        <v>0</v>
      </c>
      <c r="AK66" s="406">
        <f t="shared" si="59"/>
        <v>0</v>
      </c>
      <c r="AL66" s="406">
        <f t="shared" si="59"/>
        <v>0</v>
      </c>
      <c r="AM66" s="406">
        <f t="shared" si="59"/>
        <v>0</v>
      </c>
    </row>
    <row r="67" spans="2:39">
      <c r="B67" s="407">
        <v>43890</v>
      </c>
      <c r="D67" s="406"/>
      <c r="E67" s="406">
        <f>E27</f>
        <v>750</v>
      </c>
      <c r="F67" s="406">
        <f t="shared" ref="F67:AM67" si="60">E67/(1+F64)</f>
        <v>694.44444444444434</v>
      </c>
      <c r="G67" s="406">
        <f t="shared" si="60"/>
        <v>643.00411522633726</v>
      </c>
      <c r="H67" s="406">
        <f t="shared" si="60"/>
        <v>595.37418076512711</v>
      </c>
      <c r="I67" s="406">
        <f t="shared" si="60"/>
        <v>551.27238959733984</v>
      </c>
      <c r="J67" s="406">
        <f t="shared" si="60"/>
        <v>510.43739777531465</v>
      </c>
      <c r="K67" s="406">
        <f t="shared" si="60"/>
        <v>472.62722016232834</v>
      </c>
      <c r="L67" s="406">
        <f t="shared" si="60"/>
        <v>437.61779644660027</v>
      </c>
      <c r="M67" s="406">
        <f t="shared" si="60"/>
        <v>405.20166337648169</v>
      </c>
      <c r="N67" s="406">
        <f t="shared" si="60"/>
        <v>375.18672534859411</v>
      </c>
      <c r="O67" s="406">
        <f t="shared" si="60"/>
        <v>347.39511606351306</v>
      </c>
      <c r="P67" s="406">
        <f t="shared" si="60"/>
        <v>321.66214450325282</v>
      </c>
      <c r="Q67" s="406">
        <f t="shared" si="60"/>
        <v>297.83531898449331</v>
      </c>
      <c r="R67" s="406">
        <f t="shared" si="60"/>
        <v>275.77344350416047</v>
      </c>
      <c r="S67" s="406">
        <f t="shared" si="60"/>
        <v>255.3457810223708</v>
      </c>
      <c r="T67" s="406">
        <f t="shared" si="60"/>
        <v>236.43127872441738</v>
      </c>
      <c r="U67" s="406">
        <f t="shared" si="60"/>
        <v>218.91785067075682</v>
      </c>
      <c r="V67" s="406">
        <f t="shared" si="60"/>
        <v>202.70171358403408</v>
      </c>
      <c r="W67" s="406">
        <f t="shared" si="60"/>
        <v>187.68677183706859</v>
      </c>
      <c r="X67" s="406">
        <f t="shared" si="60"/>
        <v>173.78404799728571</v>
      </c>
      <c r="Y67" s="406">
        <f t="shared" si="60"/>
        <v>160.91115555304231</v>
      </c>
      <c r="Z67" s="406">
        <f t="shared" si="60"/>
        <v>148.99181069726137</v>
      </c>
      <c r="AA67" s="406">
        <f t="shared" si="60"/>
        <v>137.95538027524199</v>
      </c>
      <c r="AB67" s="406">
        <f t="shared" si="60"/>
        <v>127.73646321781665</v>
      </c>
      <c r="AC67" s="406">
        <f t="shared" si="60"/>
        <v>118.27450297945985</v>
      </c>
      <c r="AD67" s="406">
        <f t="shared" si="60"/>
        <v>109.51342868468504</v>
      </c>
      <c r="AE67" s="406">
        <f t="shared" si="60"/>
        <v>101.40132285618985</v>
      </c>
      <c r="AF67" s="406">
        <f t="shared" si="60"/>
        <v>93.890113755731335</v>
      </c>
      <c r="AG67" s="406">
        <f t="shared" si="60"/>
        <v>86.935290514566049</v>
      </c>
      <c r="AH67" s="406">
        <f t="shared" si="60"/>
        <v>80.495639365338931</v>
      </c>
      <c r="AI67" s="406">
        <f t="shared" si="60"/>
        <v>74.532999412350861</v>
      </c>
      <c r="AJ67" s="406">
        <f t="shared" si="60"/>
        <v>69.01203649291746</v>
      </c>
      <c r="AK67" s="406">
        <f t="shared" si="60"/>
        <v>63.900033789738387</v>
      </c>
      <c r="AL67" s="406">
        <f t="shared" si="60"/>
        <v>59.166697953461465</v>
      </c>
      <c r="AM67" s="406">
        <f t="shared" si="60"/>
        <v>54.783979586538393</v>
      </c>
    </row>
    <row r="68" spans="2:39">
      <c r="B68" s="407">
        <v>43921</v>
      </c>
      <c r="D68" s="406"/>
      <c r="E68" s="406"/>
      <c r="F68" s="406">
        <f>F27</f>
        <v>1139.765625</v>
      </c>
      <c r="G68" s="406">
        <f t="shared" ref="G68:AM68" si="61">F68/(1+G64)</f>
        <v>1055.3385416666665</v>
      </c>
      <c r="H68" s="406">
        <f t="shared" si="61"/>
        <v>977.16531635802448</v>
      </c>
      <c r="I68" s="406">
        <f t="shared" si="61"/>
        <v>904.78270033150409</v>
      </c>
      <c r="J68" s="406">
        <f t="shared" si="61"/>
        <v>837.76175956620739</v>
      </c>
      <c r="K68" s="406">
        <f t="shared" si="61"/>
        <v>775.70533293167341</v>
      </c>
      <c r="L68" s="406">
        <f t="shared" si="61"/>
        <v>718.24567864043831</v>
      </c>
      <c r="M68" s="406">
        <f t="shared" si="61"/>
        <v>665.04229503744284</v>
      </c>
      <c r="N68" s="406">
        <f t="shared" si="61"/>
        <v>615.77990281244706</v>
      </c>
      <c r="O68" s="406">
        <f t="shared" si="61"/>
        <v>570.16657667819163</v>
      </c>
      <c r="P68" s="406">
        <f t="shared" si="61"/>
        <v>527.93201544276997</v>
      </c>
      <c r="Q68" s="406">
        <f t="shared" si="61"/>
        <v>488.82594022478696</v>
      </c>
      <c r="R68" s="406">
        <f t="shared" si="61"/>
        <v>452.61661131924717</v>
      </c>
      <c r="S68" s="406">
        <f t="shared" si="61"/>
        <v>419.08945492522884</v>
      </c>
      <c r="T68" s="406">
        <f t="shared" si="61"/>
        <v>388.04579159743406</v>
      </c>
      <c r="U68" s="406">
        <f t="shared" si="61"/>
        <v>359.301658886513</v>
      </c>
      <c r="V68" s="406">
        <f t="shared" si="61"/>
        <v>332.68672119121572</v>
      </c>
      <c r="W68" s="406">
        <f t="shared" si="61"/>
        <v>308.04326036223677</v>
      </c>
      <c r="X68" s="406">
        <f t="shared" si="61"/>
        <v>285.22524107614515</v>
      </c>
      <c r="Y68" s="406">
        <f t="shared" si="61"/>
        <v>264.09744544087511</v>
      </c>
      <c r="Z68" s="406">
        <f t="shared" si="61"/>
        <v>244.53467170451398</v>
      </c>
      <c r="AA68" s="406">
        <f t="shared" si="61"/>
        <v>226.42099231899442</v>
      </c>
      <c r="AB68" s="406">
        <f t="shared" si="61"/>
        <v>209.64906696203187</v>
      </c>
      <c r="AC68" s="406">
        <f t="shared" si="61"/>
        <v>194.1195064463258</v>
      </c>
      <c r="AD68" s="406">
        <f t="shared" si="61"/>
        <v>179.74028374659795</v>
      </c>
      <c r="AE68" s="406">
        <f t="shared" si="61"/>
        <v>166.42618865425734</v>
      </c>
      <c r="AF68" s="406">
        <f t="shared" si="61"/>
        <v>154.09832282801605</v>
      </c>
      <c r="AG68" s="406">
        <f t="shared" si="61"/>
        <v>142.68363224816301</v>
      </c>
      <c r="AH68" s="406">
        <f t="shared" si="61"/>
        <v>132.11447430385462</v>
      </c>
      <c r="AI68" s="406">
        <f t="shared" si="61"/>
        <v>122.32821694801353</v>
      </c>
      <c r="AJ68" s="406">
        <f t="shared" si="61"/>
        <v>113.26686754445697</v>
      </c>
      <c r="AK68" s="406">
        <f t="shared" si="61"/>
        <v>104.87672920783052</v>
      </c>
      <c r="AL68" s="406">
        <f t="shared" si="61"/>
        <v>97.108082599843073</v>
      </c>
      <c r="AM68" s="406">
        <f t="shared" si="61"/>
        <v>89.914891296150984</v>
      </c>
    </row>
    <row r="69" spans="2:39">
      <c r="B69" s="407">
        <v>43951</v>
      </c>
      <c r="D69" s="406"/>
      <c r="E69" s="406"/>
      <c r="F69" s="406"/>
      <c r="G69" s="406">
        <f>G27</f>
        <v>1536.1296119326637</v>
      </c>
      <c r="H69" s="406">
        <f t="shared" ref="H69:AM69" si="62">G69/(1+H64)</f>
        <v>1422.3422332709847</v>
      </c>
      <c r="I69" s="406">
        <f t="shared" si="62"/>
        <v>1316.9835493249857</v>
      </c>
      <c r="J69" s="406">
        <f t="shared" si="62"/>
        <v>1219.4292123379496</v>
      </c>
      <c r="K69" s="406">
        <f t="shared" si="62"/>
        <v>1129.1011225351385</v>
      </c>
      <c r="L69" s="406">
        <f t="shared" si="62"/>
        <v>1045.4640023473505</v>
      </c>
      <c r="M69" s="406">
        <f t="shared" si="62"/>
        <v>968.02222439569482</v>
      </c>
      <c r="N69" s="406">
        <f t="shared" si="62"/>
        <v>896.31687444045815</v>
      </c>
      <c r="O69" s="406">
        <f t="shared" si="62"/>
        <v>829.92303188931305</v>
      </c>
      <c r="P69" s="406">
        <f t="shared" si="62"/>
        <v>768.44725174936389</v>
      </c>
      <c r="Q69" s="406">
        <f t="shared" si="62"/>
        <v>711.52523310126276</v>
      </c>
      <c r="R69" s="406">
        <f t="shared" si="62"/>
        <v>658.81966027894691</v>
      </c>
      <c r="S69" s="406">
        <f t="shared" si="62"/>
        <v>610.01820396198787</v>
      </c>
      <c r="T69" s="406">
        <f t="shared" si="62"/>
        <v>564.83167033517395</v>
      </c>
      <c r="U69" s="406">
        <f t="shared" si="62"/>
        <v>522.99228734738324</v>
      </c>
      <c r="V69" s="406">
        <f t="shared" si="62"/>
        <v>484.25211791424368</v>
      </c>
      <c r="W69" s="406">
        <f t="shared" si="62"/>
        <v>448.3815906613367</v>
      </c>
      <c r="X69" s="406">
        <f t="shared" si="62"/>
        <v>415.16813950123765</v>
      </c>
      <c r="Y69" s="406">
        <f t="shared" si="62"/>
        <v>384.41494398262745</v>
      </c>
      <c r="Z69" s="406">
        <f t="shared" si="62"/>
        <v>355.93976294687724</v>
      </c>
      <c r="AA69" s="406">
        <f t="shared" si="62"/>
        <v>329.57385458044189</v>
      </c>
      <c r="AB69" s="406">
        <f t="shared" si="62"/>
        <v>305.16097646337209</v>
      </c>
      <c r="AC69" s="406">
        <f t="shared" si="62"/>
        <v>282.55645968830748</v>
      </c>
      <c r="AD69" s="406">
        <f t="shared" si="62"/>
        <v>261.62635156324768</v>
      </c>
      <c r="AE69" s="406">
        <f t="shared" si="62"/>
        <v>242.2466218178219</v>
      </c>
      <c r="AF69" s="406">
        <f t="shared" si="62"/>
        <v>224.30242760909434</v>
      </c>
      <c r="AG69" s="406">
        <f t="shared" si="62"/>
        <v>207.68743297138363</v>
      </c>
      <c r="AH69" s="406">
        <f t="shared" si="62"/>
        <v>192.30317867720706</v>
      </c>
      <c r="AI69" s="406">
        <f t="shared" si="62"/>
        <v>178.05849877519171</v>
      </c>
      <c r="AJ69" s="406">
        <f t="shared" si="62"/>
        <v>164.86898034739971</v>
      </c>
      <c r="AK69" s="406">
        <f t="shared" si="62"/>
        <v>152.65646328462935</v>
      </c>
      <c r="AL69" s="406">
        <f t="shared" si="62"/>
        <v>141.34857711539755</v>
      </c>
      <c r="AM69" s="406">
        <f t="shared" si="62"/>
        <v>130.8783121438866</v>
      </c>
    </row>
    <row r="70" spans="2:39">
      <c r="B70" s="407">
        <v>43982</v>
      </c>
      <c r="D70" s="406"/>
      <c r="E70" s="406"/>
      <c r="F70" s="406"/>
      <c r="G70" s="406"/>
      <c r="H70" s="406">
        <f>H27</f>
        <v>1563.7251384617446</v>
      </c>
      <c r="I70" s="406">
        <f t="shared" ref="I70:AM70" si="63">H70/(1+I64)</f>
        <v>1447.8936467238375</v>
      </c>
      <c r="J70" s="406">
        <f t="shared" si="63"/>
        <v>1340.6422654850346</v>
      </c>
      <c r="K70" s="406">
        <f t="shared" si="63"/>
        <v>1241.3354310046616</v>
      </c>
      <c r="L70" s="406">
        <f t="shared" si="63"/>
        <v>1149.3846583376496</v>
      </c>
      <c r="M70" s="406">
        <f t="shared" si="63"/>
        <v>1064.2450540163422</v>
      </c>
      <c r="N70" s="406">
        <f t="shared" si="63"/>
        <v>985.41208705216866</v>
      </c>
      <c r="O70" s="406">
        <f t="shared" si="63"/>
        <v>912.41859912237828</v>
      </c>
      <c r="P70" s="406">
        <f t="shared" si="63"/>
        <v>844.83203622442431</v>
      </c>
      <c r="Q70" s="406">
        <f t="shared" si="63"/>
        <v>782.2518853929854</v>
      </c>
      <c r="R70" s="406">
        <f t="shared" si="63"/>
        <v>724.30730128980122</v>
      </c>
      <c r="S70" s="406">
        <f t="shared" si="63"/>
        <v>670.65490860166778</v>
      </c>
      <c r="T70" s="406">
        <f t="shared" si="63"/>
        <v>620.97676722376639</v>
      </c>
      <c r="U70" s="406">
        <f t="shared" si="63"/>
        <v>574.97848817015404</v>
      </c>
      <c r="V70" s="406">
        <f t="shared" si="63"/>
        <v>532.38748904643887</v>
      </c>
      <c r="W70" s="406">
        <f t="shared" si="63"/>
        <v>492.95137874670263</v>
      </c>
      <c r="X70" s="406">
        <f t="shared" si="63"/>
        <v>456.43646180250238</v>
      </c>
      <c r="Y70" s="406">
        <f t="shared" si="63"/>
        <v>422.62635352083549</v>
      </c>
      <c r="Z70" s="406">
        <f t="shared" si="63"/>
        <v>391.32069770447731</v>
      </c>
      <c r="AA70" s="406">
        <f t="shared" si="63"/>
        <v>362.33397935599749</v>
      </c>
      <c r="AB70" s="406">
        <f t="shared" si="63"/>
        <v>335.49442532962729</v>
      </c>
      <c r="AC70" s="406">
        <f t="shared" si="63"/>
        <v>310.64298641632155</v>
      </c>
      <c r="AD70" s="406">
        <f t="shared" si="63"/>
        <v>287.63239482992736</v>
      </c>
      <c r="AE70" s="406">
        <f t="shared" si="63"/>
        <v>266.326291509192</v>
      </c>
      <c r="AF70" s="406">
        <f t="shared" si="63"/>
        <v>246.59841806406666</v>
      </c>
      <c r="AG70" s="406">
        <f t="shared" si="63"/>
        <v>228.33186857783949</v>
      </c>
      <c r="AH70" s="406">
        <f t="shared" si="63"/>
        <v>211.41839683133284</v>
      </c>
      <c r="AI70" s="406">
        <f t="shared" si="63"/>
        <v>195.7577748438267</v>
      </c>
      <c r="AJ70" s="406">
        <f t="shared" si="63"/>
        <v>181.25719892946915</v>
      </c>
      <c r="AK70" s="406">
        <f t="shared" si="63"/>
        <v>167.83073974950847</v>
      </c>
      <c r="AL70" s="406">
        <f t="shared" si="63"/>
        <v>155.39883310139672</v>
      </c>
      <c r="AM70" s="406">
        <f t="shared" si="63"/>
        <v>143.88780842721917</v>
      </c>
    </row>
    <row r="71" spans="2:39">
      <c r="B71" s="407">
        <v>44012</v>
      </c>
      <c r="D71" s="406"/>
      <c r="E71" s="406"/>
      <c r="F71" s="406"/>
      <c r="G71" s="406"/>
      <c r="H71" s="406"/>
      <c r="I71" s="406">
        <f>I27</f>
        <v>1964.8147810615801</v>
      </c>
      <c r="J71" s="406">
        <f t="shared" ref="J71:AM71" si="64">I71/(1+J64)</f>
        <v>1819.2729454273888</v>
      </c>
      <c r="K71" s="406">
        <f t="shared" si="64"/>
        <v>1684.5119865068414</v>
      </c>
      <c r="L71" s="406">
        <f t="shared" si="64"/>
        <v>1559.7333208396678</v>
      </c>
      <c r="M71" s="406">
        <f t="shared" si="64"/>
        <v>1444.1975192959887</v>
      </c>
      <c r="N71" s="406">
        <f t="shared" si="64"/>
        <v>1337.2199252740636</v>
      </c>
      <c r="O71" s="406">
        <f t="shared" si="64"/>
        <v>1238.1665974759846</v>
      </c>
      <c r="P71" s="406">
        <f t="shared" si="64"/>
        <v>1146.4505532185042</v>
      </c>
      <c r="Q71" s="406">
        <f t="shared" si="64"/>
        <v>1061.5282900171335</v>
      </c>
      <c r="R71" s="406">
        <f t="shared" si="64"/>
        <v>982.89656483067904</v>
      </c>
      <c r="S71" s="406">
        <f t="shared" si="64"/>
        <v>910.08941188025835</v>
      </c>
      <c r="T71" s="406">
        <f t="shared" si="64"/>
        <v>842.67538137060956</v>
      </c>
      <c r="U71" s="406">
        <f t="shared" si="64"/>
        <v>780.25498275056441</v>
      </c>
      <c r="V71" s="406">
        <f t="shared" si="64"/>
        <v>722.4583173616337</v>
      </c>
      <c r="W71" s="406">
        <f t="shared" si="64"/>
        <v>668.94288644595713</v>
      </c>
      <c r="X71" s="406">
        <f t="shared" si="64"/>
        <v>619.39156152403439</v>
      </c>
      <c r="Y71" s="406">
        <f t="shared" si="64"/>
        <v>573.51070511484659</v>
      </c>
      <c r="Z71" s="406">
        <f t="shared" si="64"/>
        <v>531.02843066189496</v>
      </c>
      <c r="AA71" s="406">
        <f t="shared" si="64"/>
        <v>491.69299135360643</v>
      </c>
      <c r="AB71" s="406">
        <f t="shared" si="64"/>
        <v>455.27128829037628</v>
      </c>
      <c r="AC71" s="406">
        <f t="shared" si="64"/>
        <v>421.54748915775576</v>
      </c>
      <c r="AD71" s="406">
        <f t="shared" si="64"/>
        <v>390.32174922014423</v>
      </c>
      <c r="AE71" s="406">
        <f t="shared" si="64"/>
        <v>361.40902705568908</v>
      </c>
      <c r="AF71" s="406">
        <f t="shared" si="64"/>
        <v>334.63798801452691</v>
      </c>
      <c r="AG71" s="406">
        <f t="shared" si="64"/>
        <v>309.8499889023397</v>
      </c>
      <c r="AH71" s="406">
        <f t="shared" si="64"/>
        <v>286.89813787253672</v>
      </c>
      <c r="AI71" s="406">
        <f t="shared" si="64"/>
        <v>265.6464239560525</v>
      </c>
      <c r="AJ71" s="406">
        <f t="shared" si="64"/>
        <v>245.96891107041895</v>
      </c>
      <c r="AK71" s="406">
        <f t="shared" si="64"/>
        <v>227.74899173186938</v>
      </c>
      <c r="AL71" s="406">
        <f t="shared" si="64"/>
        <v>210.87869604802719</v>
      </c>
      <c r="AM71" s="406">
        <f t="shared" si="64"/>
        <v>195.25805189632146</v>
      </c>
    </row>
    <row r="72" spans="2:39">
      <c r="B72" s="407">
        <v>44043</v>
      </c>
      <c r="D72" s="406"/>
      <c r="E72" s="406"/>
      <c r="F72" s="406"/>
      <c r="G72" s="406"/>
      <c r="H72" s="406"/>
      <c r="I72" s="406"/>
      <c r="J72" s="406">
        <f>J27</f>
        <v>2371.8309328457681</v>
      </c>
      <c r="K72" s="406">
        <f t="shared" ref="K72:AM72" si="65">J72/(1+K64)</f>
        <v>2196.1397526349701</v>
      </c>
      <c r="L72" s="406">
        <f t="shared" si="65"/>
        <v>2033.4627339212684</v>
      </c>
      <c r="M72" s="406">
        <f t="shared" si="65"/>
        <v>1882.835864741915</v>
      </c>
      <c r="N72" s="406">
        <f t="shared" si="65"/>
        <v>1743.3665414276988</v>
      </c>
      <c r="O72" s="406">
        <f t="shared" si="65"/>
        <v>1614.228279099721</v>
      </c>
      <c r="P72" s="406">
        <f t="shared" si="65"/>
        <v>1494.655813981223</v>
      </c>
      <c r="Q72" s="406">
        <f t="shared" si="65"/>
        <v>1383.9405685011322</v>
      </c>
      <c r="R72" s="406">
        <f t="shared" si="65"/>
        <v>1281.4264523158631</v>
      </c>
      <c r="S72" s="406">
        <f t="shared" si="65"/>
        <v>1186.5059743665399</v>
      </c>
      <c r="T72" s="406">
        <f t="shared" si="65"/>
        <v>1098.6166429319812</v>
      </c>
      <c r="U72" s="406">
        <f t="shared" si="65"/>
        <v>1017.237632344427</v>
      </c>
      <c r="V72" s="406">
        <f t="shared" si="65"/>
        <v>941.8866966152101</v>
      </c>
      <c r="W72" s="406">
        <f t="shared" si="65"/>
        <v>872.11731168075005</v>
      </c>
      <c r="X72" s="406">
        <f t="shared" si="65"/>
        <v>807.51602933402773</v>
      </c>
      <c r="Y72" s="406">
        <f t="shared" si="65"/>
        <v>747.70002716113675</v>
      </c>
      <c r="Z72" s="406">
        <f t="shared" si="65"/>
        <v>692.3148399640155</v>
      </c>
      <c r="AA72" s="406">
        <f t="shared" si="65"/>
        <v>641.03225922594027</v>
      </c>
      <c r="AB72" s="406">
        <f t="shared" si="65"/>
        <v>593.54838817216682</v>
      </c>
      <c r="AC72" s="406">
        <f t="shared" si="65"/>
        <v>549.58184090015448</v>
      </c>
      <c r="AD72" s="406">
        <f t="shared" si="65"/>
        <v>508.87207490755043</v>
      </c>
      <c r="AE72" s="406">
        <f t="shared" si="65"/>
        <v>471.17784713662076</v>
      </c>
      <c r="AF72" s="406">
        <f t="shared" si="65"/>
        <v>436.27578438575995</v>
      </c>
      <c r="AG72" s="406">
        <f t="shared" si="65"/>
        <v>403.95905961644439</v>
      </c>
      <c r="AH72" s="406">
        <f t="shared" si="65"/>
        <v>374.03616631152255</v>
      </c>
      <c r="AI72" s="406">
        <f t="shared" si="65"/>
        <v>346.32978362178011</v>
      </c>
      <c r="AJ72" s="406">
        <f t="shared" si="65"/>
        <v>320.67572557572231</v>
      </c>
      <c r="AK72" s="406">
        <f t="shared" si="65"/>
        <v>296.9219681256688</v>
      </c>
      <c r="AL72" s="406">
        <f t="shared" si="65"/>
        <v>274.92774826450812</v>
      </c>
      <c r="AM72" s="406">
        <f t="shared" si="65"/>
        <v>254.56272987454454</v>
      </c>
    </row>
    <row r="73" spans="2:39">
      <c r="B73" s="407">
        <v>44074</v>
      </c>
      <c r="C73" s="4"/>
      <c r="D73" s="406"/>
      <c r="E73" s="406"/>
      <c r="F73" s="406"/>
      <c r="G73" s="406"/>
      <c r="H73" s="406"/>
      <c r="I73" s="406"/>
      <c r="J73" s="406"/>
      <c r="K73" s="406">
        <f>K27</f>
        <v>2409.4299694295919</v>
      </c>
      <c r="L73" s="406">
        <f t="shared" ref="L73:AM73" si="66">K73/(1+L64)</f>
        <v>2230.95367539777</v>
      </c>
      <c r="M73" s="406">
        <f t="shared" si="66"/>
        <v>2065.6978475905275</v>
      </c>
      <c r="N73" s="406">
        <f t="shared" si="66"/>
        <v>1912.6831922134513</v>
      </c>
      <c r="O73" s="406">
        <f t="shared" si="66"/>
        <v>1771.0029557531955</v>
      </c>
      <c r="P73" s="406">
        <f t="shared" si="66"/>
        <v>1639.8175516233291</v>
      </c>
      <c r="Q73" s="406">
        <f t="shared" si="66"/>
        <v>1518.3495848364157</v>
      </c>
      <c r="R73" s="406">
        <f t="shared" si="66"/>
        <v>1405.8792452189034</v>
      </c>
      <c r="S73" s="406">
        <f t="shared" si="66"/>
        <v>1301.7400418693549</v>
      </c>
      <c r="T73" s="406">
        <f t="shared" si="66"/>
        <v>1205.3148535827359</v>
      </c>
      <c r="U73" s="406">
        <f t="shared" si="66"/>
        <v>1116.0322718358664</v>
      </c>
      <c r="V73" s="406">
        <f t="shared" si="66"/>
        <v>1033.3632146628393</v>
      </c>
      <c r="W73" s="406">
        <f t="shared" si="66"/>
        <v>956.81779135448073</v>
      </c>
      <c r="X73" s="406">
        <f t="shared" si="66"/>
        <v>885.94239940229693</v>
      </c>
      <c r="Y73" s="406">
        <f t="shared" si="66"/>
        <v>820.31703648360826</v>
      </c>
      <c r="Z73" s="406">
        <f t="shared" si="66"/>
        <v>759.55281155889645</v>
      </c>
      <c r="AA73" s="406">
        <f t="shared" si="66"/>
        <v>703.28964033231148</v>
      </c>
      <c r="AB73" s="406">
        <f t="shared" si="66"/>
        <v>651.19411141880687</v>
      </c>
      <c r="AC73" s="406">
        <f t="shared" si="66"/>
        <v>602.95751057296934</v>
      </c>
      <c r="AD73" s="406">
        <f t="shared" si="66"/>
        <v>558.29399127126783</v>
      </c>
      <c r="AE73" s="406">
        <f t="shared" si="66"/>
        <v>516.93888080672946</v>
      </c>
      <c r="AF73" s="406">
        <f t="shared" si="66"/>
        <v>478.64711185808278</v>
      </c>
      <c r="AG73" s="406">
        <f t="shared" si="66"/>
        <v>443.19177023896549</v>
      </c>
      <c r="AH73" s="406">
        <f t="shared" si="66"/>
        <v>410.36275022126432</v>
      </c>
      <c r="AI73" s="406">
        <f t="shared" si="66"/>
        <v>379.96550946413362</v>
      </c>
      <c r="AJ73" s="406">
        <f t="shared" si="66"/>
        <v>351.81991617049408</v>
      </c>
      <c r="AK73" s="406">
        <f t="shared" si="66"/>
        <v>325.75918163934637</v>
      </c>
      <c r="AL73" s="406">
        <f t="shared" si="66"/>
        <v>301.62887188828364</v>
      </c>
      <c r="AM73" s="406">
        <f t="shared" si="66"/>
        <v>279.28599248915151</v>
      </c>
    </row>
    <row r="74" spans="2:39">
      <c r="B74" s="407">
        <v>44104</v>
      </c>
      <c r="D74" s="406"/>
      <c r="E74" s="406"/>
      <c r="F74" s="406"/>
      <c r="G74" s="406"/>
      <c r="H74" s="406"/>
      <c r="I74" s="406"/>
      <c r="J74" s="406"/>
      <c r="K74" s="406"/>
      <c r="L74" s="406">
        <f>L27</f>
        <v>3194.897176682729</v>
      </c>
      <c r="M74" s="406">
        <f t="shared" ref="M74:AM74" si="67">L74/(1+M64)</f>
        <v>2958.2381265580821</v>
      </c>
      <c r="N74" s="406">
        <f t="shared" si="67"/>
        <v>2739.1093764426682</v>
      </c>
      <c r="O74" s="406">
        <f t="shared" si="67"/>
        <v>2536.2123855950631</v>
      </c>
      <c r="P74" s="406">
        <f t="shared" si="67"/>
        <v>2348.3448014769101</v>
      </c>
      <c r="Q74" s="406">
        <f t="shared" si="67"/>
        <v>2174.3933347008424</v>
      </c>
      <c r="R74" s="406">
        <f t="shared" si="67"/>
        <v>2013.3271617600392</v>
      </c>
      <c r="S74" s="406">
        <f t="shared" si="67"/>
        <v>1864.1918164444805</v>
      </c>
      <c r="T74" s="406">
        <f t="shared" si="67"/>
        <v>1726.1035337448893</v>
      </c>
      <c r="U74" s="406">
        <f t="shared" si="67"/>
        <v>1598.2440127267494</v>
      </c>
      <c r="V74" s="406">
        <f t="shared" si="67"/>
        <v>1479.8555673395826</v>
      </c>
      <c r="W74" s="406">
        <f t="shared" si="67"/>
        <v>1370.2366364255395</v>
      </c>
      <c r="X74" s="406">
        <f t="shared" si="67"/>
        <v>1268.737626319944</v>
      </c>
      <c r="Y74" s="406">
        <f t="shared" si="67"/>
        <v>1174.7570614073554</v>
      </c>
      <c r="Z74" s="406">
        <f t="shared" si="67"/>
        <v>1087.7380198216254</v>
      </c>
      <c r="AA74" s="406">
        <f t="shared" si="67"/>
        <v>1007.1648331681715</v>
      </c>
      <c r="AB74" s="406">
        <f t="shared" si="67"/>
        <v>932.56003071126986</v>
      </c>
      <c r="AC74" s="406">
        <f t="shared" si="67"/>
        <v>863.48150991784246</v>
      </c>
      <c r="AD74" s="406">
        <f t="shared" si="67"/>
        <v>799.51991659059479</v>
      </c>
      <c r="AE74" s="406">
        <f t="shared" si="67"/>
        <v>740.29621906536545</v>
      </c>
      <c r="AF74" s="406">
        <f t="shared" si="67"/>
        <v>685.4594620975605</v>
      </c>
      <c r="AG74" s="406">
        <f t="shared" si="67"/>
        <v>634.68468712737081</v>
      </c>
      <c r="AH74" s="406">
        <f t="shared" si="67"/>
        <v>587.67100659941741</v>
      </c>
      <c r="AI74" s="406">
        <f t="shared" si="67"/>
        <v>544.1398209253864</v>
      </c>
      <c r="AJ74" s="406">
        <f t="shared" si="67"/>
        <v>503.83316752350589</v>
      </c>
      <c r="AK74" s="406">
        <f t="shared" si="67"/>
        <v>466.51219215139429</v>
      </c>
      <c r="AL74" s="406">
        <f t="shared" si="67"/>
        <v>431.95573347351319</v>
      </c>
      <c r="AM74" s="406">
        <f t="shared" si="67"/>
        <v>399.95901247547516</v>
      </c>
    </row>
    <row r="75" spans="2:39">
      <c r="B75" s="407">
        <v>44135</v>
      </c>
      <c r="D75" s="406"/>
      <c r="E75" s="406"/>
      <c r="F75" s="406"/>
      <c r="G75" s="406"/>
      <c r="H75" s="406"/>
      <c r="I75" s="406"/>
      <c r="J75" s="406"/>
      <c r="K75" s="406"/>
      <c r="L75" s="406"/>
      <c r="M75" s="406">
        <f>M27</f>
        <v>3693.069982525571</v>
      </c>
      <c r="N75" s="406">
        <f t="shared" ref="N75:AM75" si="68">M75/(1+N64)</f>
        <v>3419.5092430792324</v>
      </c>
      <c r="O75" s="406">
        <f t="shared" si="68"/>
        <v>3166.2122621104004</v>
      </c>
      <c r="P75" s="406">
        <f t="shared" si="68"/>
        <v>2931.6780204725928</v>
      </c>
      <c r="Q75" s="406">
        <f t="shared" si="68"/>
        <v>2714.5166856227711</v>
      </c>
      <c r="R75" s="406">
        <f t="shared" si="68"/>
        <v>2513.4413755766395</v>
      </c>
      <c r="S75" s="406">
        <f t="shared" si="68"/>
        <v>2327.2605329413327</v>
      </c>
      <c r="T75" s="406">
        <f t="shared" si="68"/>
        <v>2154.870863834567</v>
      </c>
      <c r="U75" s="406">
        <f t="shared" si="68"/>
        <v>1995.2507998468211</v>
      </c>
      <c r="V75" s="406">
        <f t="shared" si="68"/>
        <v>1847.454444302612</v>
      </c>
      <c r="W75" s="406">
        <f t="shared" si="68"/>
        <v>1710.605966946863</v>
      </c>
      <c r="X75" s="406">
        <f t="shared" si="68"/>
        <v>1583.8944138396878</v>
      </c>
      <c r="Y75" s="406">
        <f t="shared" si="68"/>
        <v>1466.5689017034144</v>
      </c>
      <c r="Z75" s="406">
        <f t="shared" si="68"/>
        <v>1357.9341682439021</v>
      </c>
      <c r="AA75" s="406">
        <f t="shared" si="68"/>
        <v>1257.346452077687</v>
      </c>
      <c r="AB75" s="406">
        <f t="shared" si="68"/>
        <v>1164.20967784971</v>
      </c>
      <c r="AC75" s="406">
        <f t="shared" si="68"/>
        <v>1077.9719239349167</v>
      </c>
      <c r="AD75" s="406">
        <f t="shared" si="68"/>
        <v>998.12215179158954</v>
      </c>
      <c r="AE75" s="406">
        <f t="shared" si="68"/>
        <v>924.18717758480511</v>
      </c>
      <c r="AF75" s="406">
        <f t="shared" si="68"/>
        <v>855.72886813407877</v>
      </c>
      <c r="AG75" s="406">
        <f t="shared" si="68"/>
        <v>792.34154456859142</v>
      </c>
      <c r="AH75" s="406">
        <f t="shared" si="68"/>
        <v>733.64957830425124</v>
      </c>
      <c r="AI75" s="406">
        <f t="shared" si="68"/>
        <v>679.30516509652887</v>
      </c>
      <c r="AJ75" s="406">
        <f t="shared" si="68"/>
        <v>628.9862639782674</v>
      </c>
      <c r="AK75" s="406">
        <f t="shared" si="68"/>
        <v>582.39468886876602</v>
      </c>
      <c r="AL75" s="406">
        <f t="shared" si="68"/>
        <v>539.25434154515369</v>
      </c>
      <c r="AM75" s="406">
        <f t="shared" si="68"/>
        <v>499.30957550477189</v>
      </c>
    </row>
    <row r="76" spans="2:39">
      <c r="B76" s="407">
        <v>44165</v>
      </c>
      <c r="C76" s="130"/>
      <c r="D76" s="408"/>
      <c r="E76" s="406"/>
      <c r="F76" s="406"/>
      <c r="G76" s="406"/>
      <c r="H76" s="406"/>
      <c r="I76" s="406"/>
      <c r="J76" s="406"/>
      <c r="K76" s="406"/>
      <c r="L76" s="406"/>
      <c r="M76" s="406"/>
      <c r="N76" s="406">
        <f>N27</f>
        <v>3807.3280242828787</v>
      </c>
      <c r="O76" s="406">
        <f t="shared" ref="O76:AM76" si="69">N76/(1+O64)</f>
        <v>3525.3037261878503</v>
      </c>
      <c r="P76" s="406">
        <f t="shared" si="69"/>
        <v>3264.1701168406021</v>
      </c>
      <c r="Q76" s="406">
        <f t="shared" si="69"/>
        <v>3022.3797378153722</v>
      </c>
      <c r="R76" s="406">
        <f t="shared" si="69"/>
        <v>2798.4997572364555</v>
      </c>
      <c r="S76" s="406">
        <f t="shared" si="69"/>
        <v>2591.2034789226436</v>
      </c>
      <c r="T76" s="406">
        <f t="shared" si="69"/>
        <v>2399.2624804839293</v>
      </c>
      <c r="U76" s="406">
        <f t="shared" si="69"/>
        <v>2221.5393337814157</v>
      </c>
      <c r="V76" s="406">
        <f t="shared" si="69"/>
        <v>2056.980864612422</v>
      </c>
      <c r="W76" s="406">
        <f t="shared" si="69"/>
        <v>1904.6119116781683</v>
      </c>
      <c r="X76" s="406">
        <f t="shared" si="69"/>
        <v>1763.5295478501557</v>
      </c>
      <c r="Y76" s="406">
        <f t="shared" si="69"/>
        <v>1632.8977294908848</v>
      </c>
      <c r="Z76" s="406">
        <f t="shared" si="69"/>
        <v>1511.9423421211895</v>
      </c>
      <c r="AA76" s="406">
        <f t="shared" si="69"/>
        <v>1399.9466130751755</v>
      </c>
      <c r="AB76" s="406">
        <f t="shared" si="69"/>
        <v>1296.2468639584959</v>
      </c>
      <c r="AC76" s="406">
        <f t="shared" si="69"/>
        <v>1200.2285777393479</v>
      </c>
      <c r="AD76" s="406">
        <f t="shared" si="69"/>
        <v>1111.3227571660627</v>
      </c>
      <c r="AE76" s="406">
        <f t="shared" si="69"/>
        <v>1029.0025529315394</v>
      </c>
      <c r="AF76" s="406">
        <f t="shared" si="69"/>
        <v>952.78014160327712</v>
      </c>
      <c r="AG76" s="406">
        <f t="shared" si="69"/>
        <v>882.20383481784916</v>
      </c>
      <c r="AH76" s="406">
        <f t="shared" si="69"/>
        <v>816.85540260911955</v>
      </c>
      <c r="AI76" s="406">
        <f t="shared" si="69"/>
        <v>756.34759500844393</v>
      </c>
      <c r="AJ76" s="406">
        <f t="shared" si="69"/>
        <v>700.32184723004059</v>
      </c>
      <c r="AK76" s="406">
        <f t="shared" si="69"/>
        <v>648.44615484263011</v>
      </c>
      <c r="AL76" s="406">
        <f t="shared" si="69"/>
        <v>600.41310633576859</v>
      </c>
      <c r="AM76" s="406">
        <f t="shared" si="69"/>
        <v>555.93806142200788</v>
      </c>
    </row>
    <row r="77" spans="2:39">
      <c r="B77" s="407">
        <v>44196</v>
      </c>
      <c r="C77" s="130"/>
      <c r="D77" s="408"/>
      <c r="E77" s="406"/>
      <c r="F77" s="406"/>
      <c r="G77" s="406"/>
      <c r="H77" s="406"/>
      <c r="I77" s="406"/>
      <c r="J77" s="406"/>
      <c r="K77" s="406"/>
      <c r="L77" s="406"/>
      <c r="M77" s="406"/>
      <c r="N77" s="406"/>
      <c r="O77" s="406">
        <f>O27</f>
        <v>4099.6167854986534</v>
      </c>
      <c r="P77" s="406">
        <f t="shared" ref="P77:AM77" si="70">O77/(1+P64)</f>
        <v>3795.9414680543086</v>
      </c>
      <c r="Q77" s="406">
        <f t="shared" si="70"/>
        <v>3514.7606185688041</v>
      </c>
      <c r="R77" s="406">
        <f t="shared" si="70"/>
        <v>3254.4079801562998</v>
      </c>
      <c r="S77" s="406">
        <f t="shared" si="70"/>
        <v>3013.3407223669442</v>
      </c>
      <c r="T77" s="406">
        <f t="shared" si="70"/>
        <v>2790.1302984879112</v>
      </c>
      <c r="U77" s="406">
        <f t="shared" si="70"/>
        <v>2583.4539800813991</v>
      </c>
      <c r="V77" s="406">
        <f t="shared" si="70"/>
        <v>2392.0870185938879</v>
      </c>
      <c r="W77" s="406">
        <f t="shared" si="70"/>
        <v>2214.8953875869333</v>
      </c>
      <c r="X77" s="406">
        <f t="shared" si="70"/>
        <v>2050.8290625804939</v>
      </c>
      <c r="Y77" s="406">
        <f t="shared" si="70"/>
        <v>1898.9157986856424</v>
      </c>
      <c r="Z77" s="406">
        <f t="shared" si="70"/>
        <v>1758.2553691533724</v>
      </c>
      <c r="AA77" s="406">
        <f t="shared" si="70"/>
        <v>1628.014230697567</v>
      </c>
      <c r="AB77" s="406">
        <f t="shared" si="70"/>
        <v>1507.4205839792285</v>
      </c>
      <c r="AC77" s="406">
        <f t="shared" si="70"/>
        <v>1395.759799980767</v>
      </c>
      <c r="AD77" s="406">
        <f t="shared" si="70"/>
        <v>1292.3701851673768</v>
      </c>
      <c r="AE77" s="406">
        <f t="shared" si="70"/>
        <v>1196.6390603401637</v>
      </c>
      <c r="AF77" s="406">
        <f t="shared" si="70"/>
        <v>1107.999129944596</v>
      </c>
      <c r="AG77" s="406">
        <f t="shared" si="70"/>
        <v>1025.9251203190704</v>
      </c>
      <c r="AH77" s="406">
        <f t="shared" si="70"/>
        <v>949.93066696210212</v>
      </c>
      <c r="AI77" s="406">
        <f t="shared" si="70"/>
        <v>879.56543237231676</v>
      </c>
      <c r="AJ77" s="406">
        <f t="shared" si="70"/>
        <v>814.41243738177468</v>
      </c>
      <c r="AK77" s="406">
        <f t="shared" si="70"/>
        <v>754.08559016830986</v>
      </c>
      <c r="AL77" s="406">
        <f t="shared" si="70"/>
        <v>698.22739830399053</v>
      </c>
      <c r="AM77" s="406">
        <f t="shared" si="70"/>
        <v>646.50685028147268</v>
      </c>
    </row>
    <row r="78" spans="2:39">
      <c r="B78" s="407">
        <v>44227</v>
      </c>
      <c r="C78" s="32"/>
      <c r="D78" s="406"/>
      <c r="E78" s="406"/>
      <c r="F78" s="406"/>
      <c r="G78" s="406"/>
      <c r="H78" s="406"/>
      <c r="I78" s="406"/>
      <c r="J78" s="406"/>
      <c r="K78" s="406"/>
      <c r="L78" s="406"/>
      <c r="M78" s="406"/>
      <c r="N78" s="406"/>
      <c r="O78" s="406"/>
      <c r="P78" s="406">
        <f>P27</f>
        <v>4348.5248326316987</v>
      </c>
      <c r="Q78" s="406">
        <f t="shared" ref="Q78:AM78" si="71">P78/(1+Q64)</f>
        <v>4026.4118820663875</v>
      </c>
      <c r="R78" s="406">
        <f t="shared" si="71"/>
        <v>3728.1591500614695</v>
      </c>
      <c r="S78" s="406">
        <f t="shared" si="71"/>
        <v>3451.9992130198789</v>
      </c>
      <c r="T78" s="406">
        <f t="shared" si="71"/>
        <v>3196.2955676109987</v>
      </c>
      <c r="U78" s="406">
        <f t="shared" si="71"/>
        <v>2959.5329329731467</v>
      </c>
      <c r="V78" s="406">
        <f t="shared" si="71"/>
        <v>2740.3082712714317</v>
      </c>
      <c r="W78" s="406">
        <f t="shared" si="71"/>
        <v>2537.3224733994739</v>
      </c>
      <c r="X78" s="406">
        <f t="shared" si="71"/>
        <v>2349.3726605550683</v>
      </c>
      <c r="Y78" s="406">
        <f t="shared" si="71"/>
        <v>2175.3450560695073</v>
      </c>
      <c r="Z78" s="406">
        <f t="shared" si="71"/>
        <v>2014.2083852495437</v>
      </c>
      <c r="AA78" s="406">
        <f t="shared" si="71"/>
        <v>1865.0077641199478</v>
      </c>
      <c r="AB78" s="406">
        <f t="shared" si="71"/>
        <v>1726.8590408518035</v>
      </c>
      <c r="AC78" s="406">
        <f t="shared" si="71"/>
        <v>1598.9435563442623</v>
      </c>
      <c r="AD78" s="406">
        <f t="shared" si="71"/>
        <v>1480.5032929113538</v>
      </c>
      <c r="AE78" s="406">
        <f t="shared" si="71"/>
        <v>1370.8363823253276</v>
      </c>
      <c r="AF78" s="406">
        <f t="shared" si="71"/>
        <v>1269.2929465975255</v>
      </c>
      <c r="AG78" s="406">
        <f t="shared" si="71"/>
        <v>1175.2712468495606</v>
      </c>
      <c r="AH78" s="406">
        <f t="shared" si="71"/>
        <v>1088.2141174532967</v>
      </c>
      <c r="AI78" s="406">
        <f t="shared" si="71"/>
        <v>1007.605664308608</v>
      </c>
      <c r="AJ78" s="406">
        <f t="shared" si="71"/>
        <v>932.96820769315548</v>
      </c>
      <c r="AK78" s="406">
        <f t="shared" si="71"/>
        <v>863.85945156773653</v>
      </c>
      <c r="AL78" s="406">
        <f t="shared" si="71"/>
        <v>799.86986256271894</v>
      </c>
      <c r="AM78" s="406">
        <f t="shared" si="71"/>
        <v>740.62024311362859</v>
      </c>
    </row>
    <row r="79" spans="2:39">
      <c r="B79" s="407">
        <v>44255</v>
      </c>
      <c r="C79" s="32"/>
      <c r="D79" s="406"/>
      <c r="E79" s="406"/>
      <c r="F79" s="406"/>
      <c r="G79" s="406"/>
      <c r="H79" s="406"/>
      <c r="I79" s="406"/>
      <c r="J79" s="406"/>
      <c r="K79" s="406"/>
      <c r="L79" s="406"/>
      <c r="M79" s="406"/>
      <c r="N79" s="406"/>
      <c r="O79" s="406"/>
      <c r="P79" s="406"/>
      <c r="Q79" s="406">
        <f>Q27</f>
        <v>4583.0225714835333</v>
      </c>
      <c r="R79" s="406">
        <f t="shared" ref="R79:AM79" si="72">Q79/(1+R64)</f>
        <v>4243.5394180403082</v>
      </c>
      <c r="S79" s="406">
        <f t="shared" si="72"/>
        <v>3929.203164852137</v>
      </c>
      <c r="T79" s="406">
        <f t="shared" si="72"/>
        <v>3638.1510785667933</v>
      </c>
      <c r="U79" s="406">
        <f t="shared" si="72"/>
        <v>3368.6584060803639</v>
      </c>
      <c r="V79" s="406">
        <f t="shared" si="72"/>
        <v>3119.1281537781147</v>
      </c>
      <c r="W79" s="406">
        <f t="shared" si="72"/>
        <v>2888.0816238686243</v>
      </c>
      <c r="X79" s="406">
        <f t="shared" si="72"/>
        <v>2674.1496517302076</v>
      </c>
      <c r="Y79" s="406">
        <f t="shared" si="72"/>
        <v>2476.0644923427844</v>
      </c>
      <c r="Z79" s="406">
        <f t="shared" si="72"/>
        <v>2292.6523077248003</v>
      </c>
      <c r="AA79" s="406">
        <f t="shared" si="72"/>
        <v>2122.8262108562963</v>
      </c>
      <c r="AB79" s="406">
        <f t="shared" si="72"/>
        <v>1965.579824866941</v>
      </c>
      <c r="AC79" s="406">
        <f t="shared" si="72"/>
        <v>1819.9813193212415</v>
      </c>
      <c r="AD79" s="406">
        <f t="shared" si="72"/>
        <v>1685.1678882604087</v>
      </c>
      <c r="AE79" s="406">
        <f t="shared" si="72"/>
        <v>1560.3406372781562</v>
      </c>
      <c r="AF79" s="406">
        <f t="shared" si="72"/>
        <v>1444.7598493316261</v>
      </c>
      <c r="AG79" s="406">
        <f t="shared" si="72"/>
        <v>1337.740601232987</v>
      </c>
      <c r="AH79" s="406">
        <f t="shared" si="72"/>
        <v>1238.6487048453582</v>
      </c>
      <c r="AI79" s="406">
        <f t="shared" si="72"/>
        <v>1146.8969489308872</v>
      </c>
      <c r="AJ79" s="406">
        <f t="shared" si="72"/>
        <v>1061.9416193804511</v>
      </c>
      <c r="AK79" s="406">
        <f t="shared" si="72"/>
        <v>983.2792772041214</v>
      </c>
      <c r="AL79" s="406">
        <f t="shared" si="72"/>
        <v>910.44377518900126</v>
      </c>
      <c r="AM79" s="406">
        <f t="shared" si="72"/>
        <v>843.00349554537149</v>
      </c>
    </row>
    <row r="80" spans="2:39">
      <c r="B80" s="407">
        <v>44286</v>
      </c>
      <c r="D80" s="406"/>
      <c r="E80" s="406"/>
      <c r="F80" s="406"/>
      <c r="G80" s="406"/>
      <c r="H80" s="406"/>
      <c r="I80" s="406"/>
      <c r="J80" s="406"/>
      <c r="K80" s="406"/>
      <c r="L80" s="406"/>
      <c r="M80" s="406"/>
      <c r="N80" s="406"/>
      <c r="O80" s="406"/>
      <c r="P80" s="406"/>
      <c r="Q80" s="406"/>
      <c r="R80" s="406">
        <f>R27</f>
        <v>4637.7239586097512</v>
      </c>
      <c r="S80" s="406">
        <f t="shared" ref="S80:AM80" si="73">R80/(1+S64)</f>
        <v>4294.1888505645838</v>
      </c>
      <c r="T80" s="406">
        <f t="shared" si="73"/>
        <v>3976.1007875597998</v>
      </c>
      <c r="U80" s="406">
        <f t="shared" si="73"/>
        <v>3681.5748032961105</v>
      </c>
      <c r="V80" s="406">
        <f t="shared" si="73"/>
        <v>3408.8655586075097</v>
      </c>
      <c r="W80" s="406">
        <f t="shared" si="73"/>
        <v>3156.3569987106571</v>
      </c>
      <c r="X80" s="406">
        <f t="shared" si="73"/>
        <v>2922.5527765839415</v>
      </c>
      <c r="Y80" s="406">
        <f t="shared" si="73"/>
        <v>2706.0673857258716</v>
      </c>
      <c r="Z80" s="406">
        <f t="shared" si="73"/>
        <v>2505.6179497461771</v>
      </c>
      <c r="AA80" s="406">
        <f t="shared" si="73"/>
        <v>2320.0166201353491</v>
      </c>
      <c r="AB80" s="406">
        <f t="shared" si="73"/>
        <v>2148.1635371623602</v>
      </c>
      <c r="AC80" s="406">
        <f t="shared" si="73"/>
        <v>1989.0403121873703</v>
      </c>
      <c r="AD80" s="406">
        <f t="shared" si="73"/>
        <v>1841.7039927660835</v>
      </c>
      <c r="AE80" s="406">
        <f t="shared" si="73"/>
        <v>1705.2814747834104</v>
      </c>
      <c r="AF80" s="406">
        <f t="shared" si="73"/>
        <v>1578.9643285031577</v>
      </c>
      <c r="AG80" s="406">
        <f t="shared" si="73"/>
        <v>1462.0040078732941</v>
      </c>
      <c r="AH80" s="406">
        <f t="shared" si="73"/>
        <v>1353.7074146974944</v>
      </c>
      <c r="AI80" s="406">
        <f t="shared" si="73"/>
        <v>1253.4327913865689</v>
      </c>
      <c r="AJ80" s="406">
        <f t="shared" si="73"/>
        <v>1160.5859179505267</v>
      </c>
      <c r="AK80" s="406">
        <f t="shared" si="73"/>
        <v>1074.616590694932</v>
      </c>
      <c r="AL80" s="406">
        <f t="shared" si="73"/>
        <v>995.01536175456658</v>
      </c>
      <c r="AM80" s="406">
        <f t="shared" si="73"/>
        <v>921.31052014311717</v>
      </c>
    </row>
    <row r="81" spans="2:39">
      <c r="B81" s="407">
        <v>44316</v>
      </c>
      <c r="D81" s="406"/>
      <c r="E81" s="406"/>
      <c r="F81" s="406"/>
      <c r="G81" s="406"/>
      <c r="H81" s="406"/>
      <c r="I81" s="406"/>
      <c r="J81" s="406"/>
      <c r="K81" s="406"/>
      <c r="L81" s="406"/>
      <c r="M81" s="406"/>
      <c r="N81" s="406"/>
      <c r="O81" s="406"/>
      <c r="P81" s="406"/>
      <c r="Q81" s="406"/>
      <c r="R81" s="406"/>
      <c r="S81" s="406">
        <f>S27</f>
        <v>5064.0143873764564</v>
      </c>
      <c r="T81" s="406">
        <f t="shared" ref="T81:AM81" si="74">S81/(1+T64)</f>
        <v>4688.9022105337554</v>
      </c>
      <c r="U81" s="406">
        <f t="shared" si="74"/>
        <v>4341.5761208645881</v>
      </c>
      <c r="V81" s="406">
        <f t="shared" si="74"/>
        <v>4019.9778896894331</v>
      </c>
      <c r="W81" s="406">
        <f t="shared" si="74"/>
        <v>3722.201749712438</v>
      </c>
      <c r="X81" s="406">
        <f t="shared" si="74"/>
        <v>3446.4831015855907</v>
      </c>
      <c r="Y81" s="406">
        <f t="shared" si="74"/>
        <v>3191.1880570236949</v>
      </c>
      <c r="Z81" s="406">
        <f t="shared" si="74"/>
        <v>2954.803756503421</v>
      </c>
      <c r="AA81" s="406">
        <f t="shared" si="74"/>
        <v>2735.929404169834</v>
      </c>
      <c r="AB81" s="406">
        <f t="shared" si="74"/>
        <v>2533.2679668239202</v>
      </c>
      <c r="AC81" s="406">
        <f t="shared" si="74"/>
        <v>2345.6184877999258</v>
      </c>
      <c r="AD81" s="406">
        <f t="shared" si="74"/>
        <v>2171.8689701851163</v>
      </c>
      <c r="AE81" s="406">
        <f t="shared" si="74"/>
        <v>2010.9897872084409</v>
      </c>
      <c r="AF81" s="406">
        <f t="shared" si="74"/>
        <v>1862.0275807485564</v>
      </c>
      <c r="AG81" s="406">
        <f t="shared" si="74"/>
        <v>1724.0996118042187</v>
      </c>
      <c r="AH81" s="406">
        <f t="shared" si="74"/>
        <v>1596.3885294483505</v>
      </c>
      <c r="AI81" s="406">
        <f t="shared" si="74"/>
        <v>1478.1375272669911</v>
      </c>
      <c r="AJ81" s="406">
        <f t="shared" si="74"/>
        <v>1368.6458585805472</v>
      </c>
      <c r="AK81" s="406">
        <f t="shared" si="74"/>
        <v>1267.264683870877</v>
      </c>
      <c r="AL81" s="406">
        <f t="shared" si="74"/>
        <v>1173.3932258063676</v>
      </c>
      <c r="AM81" s="406">
        <f t="shared" si="74"/>
        <v>1086.47520907997</v>
      </c>
    </row>
    <row r="82" spans="2:39">
      <c r="B82" s="407">
        <v>44347</v>
      </c>
      <c r="D82" s="406"/>
      <c r="E82" s="406"/>
      <c r="F82" s="406"/>
      <c r="G82" s="406"/>
      <c r="H82" s="406"/>
      <c r="I82" s="406"/>
      <c r="J82" s="406"/>
      <c r="K82" s="406"/>
      <c r="L82" s="406"/>
      <c r="M82" s="406"/>
      <c r="N82" s="406"/>
      <c r="O82" s="406"/>
      <c r="P82" s="406"/>
      <c r="Q82" s="406"/>
      <c r="R82" s="406"/>
      <c r="S82" s="406"/>
      <c r="T82" s="406">
        <f>T27</f>
        <v>5194.3976405970789</v>
      </c>
      <c r="U82" s="406">
        <f t="shared" ref="U82:AM82" si="75">T82/(1+U64)</f>
        <v>4809.6274449972952</v>
      </c>
      <c r="V82" s="406">
        <f t="shared" si="75"/>
        <v>4453.3587453678656</v>
      </c>
      <c r="W82" s="406">
        <f t="shared" si="75"/>
        <v>4123.4803197850606</v>
      </c>
      <c r="X82" s="406">
        <f t="shared" si="75"/>
        <v>3818.0373331343153</v>
      </c>
      <c r="Y82" s="406">
        <f t="shared" si="75"/>
        <v>3535.2197529021437</v>
      </c>
      <c r="Z82" s="406">
        <f t="shared" si="75"/>
        <v>3273.3516230575401</v>
      </c>
      <c r="AA82" s="406">
        <f t="shared" si="75"/>
        <v>3030.881132460685</v>
      </c>
      <c r="AB82" s="406">
        <f t="shared" si="75"/>
        <v>2806.3714189450784</v>
      </c>
      <c r="AC82" s="406">
        <f t="shared" si="75"/>
        <v>2598.4920545787763</v>
      </c>
      <c r="AD82" s="406">
        <f t="shared" si="75"/>
        <v>2406.0111616470149</v>
      </c>
      <c r="AE82" s="406">
        <f t="shared" si="75"/>
        <v>2227.7881126361249</v>
      </c>
      <c r="AF82" s="406">
        <f t="shared" si="75"/>
        <v>2062.7667709593748</v>
      </c>
      <c r="AG82" s="406">
        <f t="shared" si="75"/>
        <v>1909.9692323697914</v>
      </c>
      <c r="AH82" s="406">
        <f t="shared" si="75"/>
        <v>1768.4900299720289</v>
      </c>
      <c r="AI82" s="406">
        <f t="shared" si="75"/>
        <v>1637.4907684926193</v>
      </c>
      <c r="AJ82" s="406">
        <f t="shared" si="75"/>
        <v>1516.1951560116845</v>
      </c>
      <c r="AK82" s="406">
        <f t="shared" si="75"/>
        <v>1403.8844037145227</v>
      </c>
      <c r="AL82" s="406">
        <f t="shared" si="75"/>
        <v>1299.8929664023358</v>
      </c>
      <c r="AM82" s="406">
        <f t="shared" si="75"/>
        <v>1203.6045985206813</v>
      </c>
    </row>
    <row r="83" spans="2:39">
      <c r="B83" s="407">
        <v>44377</v>
      </c>
      <c r="D83" s="406"/>
      <c r="E83" s="406"/>
      <c r="F83" s="406"/>
      <c r="G83" s="406"/>
      <c r="H83" s="406"/>
      <c r="I83" s="406"/>
      <c r="J83" s="406"/>
      <c r="K83" s="406"/>
      <c r="L83" s="406"/>
      <c r="M83" s="406"/>
      <c r="N83" s="406"/>
      <c r="O83" s="406"/>
      <c r="P83" s="406"/>
      <c r="Q83" s="406"/>
      <c r="R83" s="406"/>
      <c r="S83" s="406"/>
      <c r="T83" s="406"/>
      <c r="U83" s="406">
        <f>U27</f>
        <v>5472.6935682554331</v>
      </c>
      <c r="V83" s="406">
        <f t="shared" ref="V83:AM83" si="76">U83/(1+V64)</f>
        <v>5067.3088594957708</v>
      </c>
      <c r="W83" s="406">
        <f t="shared" si="76"/>
        <v>4691.9526476812689</v>
      </c>
      <c r="X83" s="406">
        <f t="shared" si="76"/>
        <v>4344.400599704878</v>
      </c>
      <c r="Y83" s="406">
        <f t="shared" si="76"/>
        <v>4022.5931478748867</v>
      </c>
      <c r="Z83" s="406">
        <f t="shared" si="76"/>
        <v>3724.6232850693391</v>
      </c>
      <c r="AA83" s="406">
        <f t="shared" si="76"/>
        <v>3448.7252639530916</v>
      </c>
      <c r="AB83" s="406">
        <f t="shared" si="76"/>
        <v>3193.2641332898993</v>
      </c>
      <c r="AC83" s="406">
        <f t="shared" si="76"/>
        <v>2956.7260493424992</v>
      </c>
      <c r="AD83" s="406">
        <f t="shared" si="76"/>
        <v>2737.7093049467585</v>
      </c>
      <c r="AE83" s="406">
        <f t="shared" si="76"/>
        <v>2534.9160230988505</v>
      </c>
      <c r="AF83" s="406">
        <f t="shared" si="76"/>
        <v>2347.1444658322689</v>
      </c>
      <c r="AG83" s="406">
        <f t="shared" si="76"/>
        <v>2173.2819128076562</v>
      </c>
      <c r="AH83" s="406">
        <f t="shared" si="76"/>
        <v>2012.2980674144965</v>
      </c>
      <c r="AI83" s="406">
        <f t="shared" si="76"/>
        <v>1863.2389513097189</v>
      </c>
      <c r="AJ83" s="406">
        <f t="shared" si="76"/>
        <v>1725.2212512127026</v>
      </c>
      <c r="AK83" s="406">
        <f t="shared" si="76"/>
        <v>1597.4270844562059</v>
      </c>
      <c r="AL83" s="406">
        <f t="shared" si="76"/>
        <v>1479.0991522742645</v>
      </c>
      <c r="AM83" s="406">
        <f t="shared" si="76"/>
        <v>1369.5362521058003</v>
      </c>
    </row>
    <row r="84" spans="2:39">
      <c r="B84" s="407">
        <v>44408</v>
      </c>
      <c r="D84" s="406"/>
      <c r="E84" s="406"/>
      <c r="F84" s="406"/>
      <c r="G84" s="406"/>
      <c r="H84" s="406"/>
      <c r="I84" s="406"/>
      <c r="J84" s="406"/>
      <c r="K84" s="406"/>
      <c r="L84" s="406"/>
      <c r="M84" s="406"/>
      <c r="N84" s="406"/>
      <c r="O84" s="406"/>
      <c r="P84" s="406"/>
      <c r="Q84" s="406"/>
      <c r="R84" s="406"/>
      <c r="S84" s="406"/>
      <c r="T84" s="406"/>
      <c r="U84" s="406"/>
      <c r="V84" s="406">
        <f>V27</f>
        <v>5976.9052440094911</v>
      </c>
      <c r="W84" s="406">
        <f t="shared" ref="W84:AM84" si="77">V84/(1+W64)</f>
        <v>5534.1715222310095</v>
      </c>
      <c r="X84" s="406">
        <f t="shared" si="77"/>
        <v>5124.2328909546377</v>
      </c>
      <c r="Y84" s="406">
        <f t="shared" si="77"/>
        <v>4744.6600842172566</v>
      </c>
      <c r="Z84" s="406">
        <f t="shared" si="77"/>
        <v>4393.2037816826451</v>
      </c>
      <c r="AA84" s="406">
        <f t="shared" si="77"/>
        <v>4067.7812793357821</v>
      </c>
      <c r="AB84" s="406">
        <f t="shared" si="77"/>
        <v>3766.4641475331314</v>
      </c>
      <c r="AC84" s="406">
        <f t="shared" si="77"/>
        <v>3487.4668032714176</v>
      </c>
      <c r="AD84" s="406">
        <f t="shared" si="77"/>
        <v>3229.135928955016</v>
      </c>
      <c r="AE84" s="406">
        <f t="shared" si="77"/>
        <v>2989.9406749583477</v>
      </c>
      <c r="AF84" s="406">
        <f t="shared" si="77"/>
        <v>2768.4635879243961</v>
      </c>
      <c r="AG84" s="406">
        <f t="shared" si="77"/>
        <v>2563.3922110411072</v>
      </c>
      <c r="AH84" s="406">
        <f t="shared" si="77"/>
        <v>2373.5113065195437</v>
      </c>
      <c r="AI84" s="406">
        <f t="shared" si="77"/>
        <v>2197.6956541847626</v>
      </c>
      <c r="AJ84" s="406">
        <f t="shared" si="77"/>
        <v>2034.9033835044097</v>
      </c>
      <c r="AK84" s="406">
        <f t="shared" si="77"/>
        <v>1884.16979954112</v>
      </c>
      <c r="AL84" s="406">
        <f t="shared" si="77"/>
        <v>1744.6016662417776</v>
      </c>
      <c r="AM84" s="406">
        <f t="shared" si="77"/>
        <v>1615.3719131868311</v>
      </c>
    </row>
    <row r="85" spans="2:39">
      <c r="B85" s="407">
        <v>44439</v>
      </c>
      <c r="D85" s="406"/>
      <c r="E85" s="406"/>
      <c r="F85" s="406"/>
      <c r="G85" s="406"/>
      <c r="H85" s="406"/>
      <c r="I85" s="406"/>
      <c r="J85" s="406"/>
      <c r="K85" s="406"/>
      <c r="L85" s="406"/>
      <c r="M85" s="406"/>
      <c r="N85" s="406"/>
      <c r="O85" s="406"/>
      <c r="P85" s="406"/>
      <c r="Q85" s="406"/>
      <c r="R85" s="406"/>
      <c r="S85" s="406"/>
      <c r="T85" s="406"/>
      <c r="U85" s="406"/>
      <c r="V85" s="406"/>
      <c r="W85" s="406">
        <f>W27</f>
        <v>6036.3550896556853</v>
      </c>
      <c r="X85" s="406">
        <f t="shared" ref="X85:AM85" si="78">W85/(1+X64)</f>
        <v>5589.2176756071158</v>
      </c>
      <c r="Y85" s="406">
        <f t="shared" si="78"/>
        <v>5175.2015514880695</v>
      </c>
      <c r="Z85" s="406">
        <f t="shared" si="78"/>
        <v>4791.853288414879</v>
      </c>
      <c r="AA85" s="406">
        <f t="shared" si="78"/>
        <v>4436.9011929767394</v>
      </c>
      <c r="AB85" s="406">
        <f t="shared" si="78"/>
        <v>4108.2418453488326</v>
      </c>
      <c r="AC85" s="406">
        <f t="shared" si="78"/>
        <v>3803.9276345822523</v>
      </c>
      <c r="AD85" s="406">
        <f t="shared" si="78"/>
        <v>3522.1552172057891</v>
      </c>
      <c r="AE85" s="406">
        <f t="shared" si="78"/>
        <v>3261.2548307461007</v>
      </c>
      <c r="AF85" s="406">
        <f t="shared" si="78"/>
        <v>3019.680398838982</v>
      </c>
      <c r="AG85" s="406">
        <f t="shared" si="78"/>
        <v>2796.0003692953537</v>
      </c>
      <c r="AH85" s="406">
        <f t="shared" si="78"/>
        <v>2588.889230829031</v>
      </c>
      <c r="AI85" s="406">
        <f t="shared" si="78"/>
        <v>2397.1196581750287</v>
      </c>
      <c r="AJ85" s="406">
        <f t="shared" si="78"/>
        <v>2219.5552390509524</v>
      </c>
      <c r="AK85" s="406">
        <f t="shared" si="78"/>
        <v>2055.1437398619928</v>
      </c>
      <c r="AL85" s="406">
        <f t="shared" si="78"/>
        <v>1902.9108702425858</v>
      </c>
      <c r="AM85" s="406">
        <f t="shared" si="78"/>
        <v>1761.9545094838757</v>
      </c>
    </row>
    <row r="86" spans="2:39">
      <c r="B86" s="407">
        <v>44469</v>
      </c>
      <c r="D86" s="406"/>
      <c r="E86" s="406"/>
      <c r="F86" s="406"/>
      <c r="G86" s="406"/>
      <c r="H86" s="406"/>
      <c r="I86" s="406"/>
      <c r="J86" s="406"/>
      <c r="K86" s="406"/>
      <c r="L86" s="406"/>
      <c r="M86" s="406"/>
      <c r="N86" s="406"/>
      <c r="O86" s="406"/>
      <c r="P86" s="406"/>
      <c r="Q86" s="406"/>
      <c r="R86" s="406"/>
      <c r="S86" s="406"/>
      <c r="T86" s="406"/>
      <c r="U86" s="406"/>
      <c r="V86" s="406"/>
      <c r="W86" s="406"/>
      <c r="X86" s="406">
        <f>X27</f>
        <v>6841.845851790501</v>
      </c>
      <c r="Y86" s="406">
        <f t="shared" ref="Y86:AM86" si="79">X86/(1+Y64)</f>
        <v>6335.0424553615749</v>
      </c>
      <c r="Z86" s="406">
        <f t="shared" si="79"/>
        <v>5865.7800512607173</v>
      </c>
      <c r="AA86" s="406">
        <f t="shared" si="79"/>
        <v>5431.2778252414046</v>
      </c>
      <c r="AB86" s="406">
        <f t="shared" si="79"/>
        <v>5028.9609492975969</v>
      </c>
      <c r="AC86" s="406">
        <f t="shared" si="79"/>
        <v>4656.4453234237008</v>
      </c>
      <c r="AD86" s="406">
        <f t="shared" si="79"/>
        <v>4311.5234476145379</v>
      </c>
      <c r="AE86" s="406">
        <f t="shared" si="79"/>
        <v>3992.1513403838312</v>
      </c>
      <c r="AF86" s="406">
        <f t="shared" si="79"/>
        <v>3696.4364262813251</v>
      </c>
      <c r="AG86" s="406">
        <f t="shared" si="79"/>
        <v>3422.6263206308563</v>
      </c>
      <c r="AH86" s="406">
        <f t="shared" si="79"/>
        <v>3169.0984450285705</v>
      </c>
      <c r="AI86" s="406">
        <f t="shared" si="79"/>
        <v>2934.3504120634911</v>
      </c>
      <c r="AJ86" s="406">
        <f t="shared" si="79"/>
        <v>2716.9911222810101</v>
      </c>
      <c r="AK86" s="406">
        <f t="shared" si="79"/>
        <v>2515.732520630565</v>
      </c>
      <c r="AL86" s="406">
        <f t="shared" si="79"/>
        <v>2329.3819635468194</v>
      </c>
      <c r="AM86" s="406">
        <f t="shared" si="79"/>
        <v>2156.8351514322399</v>
      </c>
    </row>
    <row r="87" spans="2:39">
      <c r="B87" s="407">
        <v>44500</v>
      </c>
      <c r="D87" s="406"/>
      <c r="E87" s="406"/>
      <c r="F87" s="406"/>
      <c r="G87" s="406"/>
      <c r="H87" s="406"/>
      <c r="I87" s="406"/>
      <c r="J87" s="406"/>
      <c r="K87" s="406"/>
      <c r="L87" s="406"/>
      <c r="M87" s="406"/>
      <c r="N87" s="406"/>
      <c r="O87" s="406"/>
      <c r="P87" s="406"/>
      <c r="Q87" s="406"/>
      <c r="R87" s="406"/>
      <c r="S87" s="406"/>
      <c r="T87" s="406"/>
      <c r="U87" s="406"/>
      <c r="V87" s="406"/>
      <c r="W87" s="406"/>
      <c r="X87" s="406"/>
      <c r="Y87" s="406">
        <f>Y27</f>
        <v>7658.288160444009</v>
      </c>
      <c r="Z87" s="406">
        <f t="shared" ref="Z87:AM87" si="80">Y87/(1+Z64)</f>
        <v>7091.0075559666748</v>
      </c>
      <c r="AA87" s="406">
        <f t="shared" si="80"/>
        <v>6565.7477370061797</v>
      </c>
      <c r="AB87" s="406">
        <f t="shared" si="80"/>
        <v>6079.3960527834997</v>
      </c>
      <c r="AC87" s="406">
        <f t="shared" si="80"/>
        <v>5629.0704192439807</v>
      </c>
      <c r="AD87" s="406">
        <f t="shared" si="80"/>
        <v>5212.1022400407228</v>
      </c>
      <c r="AE87" s="406">
        <f t="shared" si="80"/>
        <v>4826.0205926302988</v>
      </c>
      <c r="AF87" s="406">
        <f t="shared" si="80"/>
        <v>4468.537585768795</v>
      </c>
      <c r="AG87" s="406">
        <f t="shared" si="80"/>
        <v>4137.5348016377729</v>
      </c>
      <c r="AH87" s="406">
        <f t="shared" si="80"/>
        <v>3831.0507422571968</v>
      </c>
      <c r="AI87" s="406">
        <f t="shared" si="80"/>
        <v>3547.2692057937006</v>
      </c>
      <c r="AJ87" s="406">
        <f t="shared" si="80"/>
        <v>3284.5085238830561</v>
      </c>
      <c r="AK87" s="406">
        <f t="shared" si="80"/>
        <v>3041.2115961880149</v>
      </c>
      <c r="AL87" s="406">
        <f t="shared" si="80"/>
        <v>2815.9366631370508</v>
      </c>
      <c r="AM87" s="406">
        <f t="shared" si="80"/>
        <v>2607.3487621639356</v>
      </c>
    </row>
    <row r="88" spans="2:39">
      <c r="B88" s="407">
        <v>44530</v>
      </c>
      <c r="D88" s="406"/>
      <c r="E88" s="406"/>
      <c r="F88" s="406"/>
      <c r="G88" s="406"/>
      <c r="H88" s="406"/>
      <c r="I88" s="406"/>
      <c r="J88" s="406"/>
      <c r="K88" s="406"/>
      <c r="L88" s="406"/>
      <c r="M88" s="406"/>
      <c r="N88" s="406"/>
      <c r="O88" s="406"/>
      <c r="P88" s="406"/>
      <c r="Q88" s="406"/>
      <c r="R88" s="406"/>
      <c r="S88" s="406"/>
      <c r="T88" s="406"/>
      <c r="U88" s="406"/>
      <c r="V88" s="406"/>
      <c r="W88" s="406"/>
      <c r="X88" s="406"/>
      <c r="Y88" s="406"/>
      <c r="Z88" s="406">
        <f>Z27</f>
        <v>8485.0392657539196</v>
      </c>
      <c r="AA88" s="406">
        <f t="shared" ref="AA88:AM88" si="81">Z88/(1+AA64)</f>
        <v>7856.517838661036</v>
      </c>
      <c r="AB88" s="406">
        <f t="shared" si="81"/>
        <v>7274.5535543157739</v>
      </c>
      <c r="AC88" s="406">
        <f t="shared" si="81"/>
        <v>6735.6977354775681</v>
      </c>
      <c r="AD88" s="406">
        <f t="shared" si="81"/>
        <v>6236.757162479229</v>
      </c>
      <c r="AE88" s="406">
        <f t="shared" si="81"/>
        <v>5774.7751504437301</v>
      </c>
      <c r="AF88" s="406">
        <f t="shared" si="81"/>
        <v>5347.0140281886388</v>
      </c>
      <c r="AG88" s="406">
        <f t="shared" si="81"/>
        <v>4950.9389149894796</v>
      </c>
      <c r="AH88" s="406">
        <f t="shared" si="81"/>
        <v>4584.2026990643326</v>
      </c>
      <c r="AI88" s="406">
        <f t="shared" si="81"/>
        <v>4244.6321287632709</v>
      </c>
      <c r="AJ88" s="406">
        <f t="shared" si="81"/>
        <v>3930.2149340400656</v>
      </c>
      <c r="AK88" s="406">
        <f t="shared" si="81"/>
        <v>3639.0879018889495</v>
      </c>
      <c r="AL88" s="406">
        <f t="shared" si="81"/>
        <v>3369.5258350823606</v>
      </c>
      <c r="AM88" s="406">
        <f t="shared" si="81"/>
        <v>3119.9313287799632</v>
      </c>
    </row>
    <row r="89" spans="2:39">
      <c r="B89" s="407">
        <v>44561</v>
      </c>
      <c r="D89" s="406"/>
      <c r="E89" s="406"/>
      <c r="F89" s="406"/>
      <c r="G89" s="406"/>
      <c r="H89" s="406"/>
      <c r="I89" s="406"/>
      <c r="J89" s="406"/>
      <c r="K89" s="406"/>
      <c r="L89" s="406"/>
      <c r="M89" s="406"/>
      <c r="N89" s="406"/>
      <c r="O89" s="406"/>
      <c r="P89" s="406"/>
      <c r="Q89" s="406"/>
      <c r="R89" s="406"/>
      <c r="S89" s="406"/>
      <c r="T89" s="406"/>
      <c r="U89" s="406"/>
      <c r="V89" s="406"/>
      <c r="W89" s="406"/>
      <c r="X89" s="406"/>
      <c r="Y89" s="406"/>
      <c r="Z89" s="406"/>
      <c r="AA89" s="406">
        <f>AA27</f>
        <v>9321.4785366740962</v>
      </c>
      <c r="AB89" s="406">
        <f t="shared" ref="AB89:AM89" si="82">AA89/(1+AB64)</f>
        <v>8630.9986450686065</v>
      </c>
      <c r="AC89" s="406">
        <f t="shared" si="82"/>
        <v>7991.6654121005613</v>
      </c>
      <c r="AD89" s="406">
        <f t="shared" si="82"/>
        <v>7399.6901963894079</v>
      </c>
      <c r="AE89" s="406">
        <f t="shared" si="82"/>
        <v>6851.564996656859</v>
      </c>
      <c r="AF89" s="406">
        <f t="shared" si="82"/>
        <v>6344.0416635711654</v>
      </c>
      <c r="AG89" s="406">
        <f t="shared" si="82"/>
        <v>5874.1126514547823</v>
      </c>
      <c r="AH89" s="406">
        <f t="shared" si="82"/>
        <v>5438.993195791465</v>
      </c>
      <c r="AI89" s="406">
        <f t="shared" si="82"/>
        <v>5036.1048109180228</v>
      </c>
      <c r="AJ89" s="406">
        <f t="shared" si="82"/>
        <v>4663.0600101092805</v>
      </c>
      <c r="AK89" s="406">
        <f t="shared" si="82"/>
        <v>4317.6481575085927</v>
      </c>
      <c r="AL89" s="406">
        <f t="shared" si="82"/>
        <v>3997.8223680635115</v>
      </c>
      <c r="AM89" s="406">
        <f t="shared" si="82"/>
        <v>3701.6873778365843</v>
      </c>
    </row>
    <row r="90" spans="2:39">
      <c r="B90" s="407">
        <v>44592</v>
      </c>
      <c r="D90" s="406"/>
      <c r="E90" s="406"/>
      <c r="F90" s="406"/>
      <c r="G90" s="406"/>
      <c r="H90" s="406"/>
      <c r="I90" s="406"/>
      <c r="J90" s="406"/>
      <c r="K90" s="406"/>
      <c r="L90" s="406"/>
      <c r="M90" s="406"/>
      <c r="N90" s="406"/>
      <c r="O90" s="406"/>
      <c r="P90" s="406"/>
      <c r="Q90" s="406"/>
      <c r="R90" s="406"/>
      <c r="S90" s="406"/>
      <c r="T90" s="406"/>
      <c r="U90" s="406"/>
      <c r="V90" s="406"/>
      <c r="W90" s="406"/>
      <c r="X90" s="406"/>
      <c r="Y90" s="406"/>
      <c r="Z90" s="406"/>
      <c r="AA90" s="406"/>
      <c r="AB90" s="406">
        <f>AB27</f>
        <v>10167.006992807361</v>
      </c>
      <c r="AC90" s="406">
        <f t="shared" ref="AC90:AM90" si="83">AB90/(1+AC64)</f>
        <v>9413.8953637105187</v>
      </c>
      <c r="AD90" s="406">
        <f t="shared" si="83"/>
        <v>8716.5697812134422</v>
      </c>
      <c r="AE90" s="406">
        <f t="shared" si="83"/>
        <v>8070.8979455680019</v>
      </c>
      <c r="AF90" s="406">
        <f t="shared" si="83"/>
        <v>7473.0536533037048</v>
      </c>
      <c r="AG90" s="406">
        <f t="shared" si="83"/>
        <v>6919.4941234293556</v>
      </c>
      <c r="AH90" s="406">
        <f t="shared" si="83"/>
        <v>6406.9390031753292</v>
      </c>
      <c r="AI90" s="406">
        <f t="shared" si="83"/>
        <v>5932.3509288660453</v>
      </c>
      <c r="AJ90" s="406">
        <f t="shared" si="83"/>
        <v>5492.9175267278197</v>
      </c>
      <c r="AK90" s="406">
        <f t="shared" si="83"/>
        <v>5086.0347469702028</v>
      </c>
      <c r="AL90" s="406">
        <f t="shared" si="83"/>
        <v>4709.2914323798168</v>
      </c>
      <c r="AM90" s="406">
        <f t="shared" si="83"/>
        <v>4360.4550299813118</v>
      </c>
    </row>
    <row r="91" spans="2:39">
      <c r="B91" s="407">
        <v>44620</v>
      </c>
      <c r="D91" s="406"/>
      <c r="E91" s="406"/>
      <c r="F91" s="406"/>
      <c r="G91" s="406"/>
      <c r="H91" s="406"/>
      <c r="I91" s="406"/>
      <c r="J91" s="406"/>
      <c r="K91" s="406"/>
      <c r="L91" s="406"/>
      <c r="M91" s="406"/>
      <c r="N91" s="406"/>
      <c r="O91" s="406"/>
      <c r="P91" s="406"/>
      <c r="Q91" s="406"/>
      <c r="R91" s="406"/>
      <c r="S91" s="406"/>
      <c r="T91" s="406"/>
      <c r="U91" s="406"/>
      <c r="V91" s="406"/>
      <c r="W91" s="406"/>
      <c r="X91" s="406"/>
      <c r="Y91" s="406"/>
      <c r="Z91" s="406"/>
      <c r="AA91" s="406"/>
      <c r="AB91" s="406"/>
      <c r="AC91" s="406">
        <f>AC27</f>
        <v>11021.046838120548</v>
      </c>
      <c r="AD91" s="406">
        <f t="shared" ref="AD91:AM91" si="84">AC91/(1+AD64)</f>
        <v>10204.672998259766</v>
      </c>
      <c r="AE91" s="406">
        <f t="shared" si="84"/>
        <v>9448.7712946849679</v>
      </c>
      <c r="AF91" s="406">
        <f t="shared" si="84"/>
        <v>8748.8623098934877</v>
      </c>
      <c r="AG91" s="406">
        <f t="shared" si="84"/>
        <v>8100.7984350865618</v>
      </c>
      <c r="AH91" s="406">
        <f t="shared" si="84"/>
        <v>7500.739291746816</v>
      </c>
      <c r="AI91" s="406">
        <f t="shared" si="84"/>
        <v>6945.1289738396435</v>
      </c>
      <c r="AJ91" s="406">
        <f t="shared" si="84"/>
        <v>6430.6749757774469</v>
      </c>
      <c r="AK91" s="406">
        <f t="shared" si="84"/>
        <v>5954.3286812754131</v>
      </c>
      <c r="AL91" s="406">
        <f t="shared" si="84"/>
        <v>5513.267297477234</v>
      </c>
      <c r="AM91" s="406">
        <f t="shared" si="84"/>
        <v>5104.8771272937347</v>
      </c>
    </row>
    <row r="92" spans="2:39">
      <c r="B92" s="407">
        <v>44651</v>
      </c>
      <c r="D92" s="406"/>
      <c r="E92" s="406"/>
      <c r="F92" s="406"/>
      <c r="G92" s="406"/>
      <c r="H92" s="406"/>
      <c r="I92" s="406"/>
      <c r="J92" s="406"/>
      <c r="K92" s="406"/>
      <c r="L92" s="406"/>
      <c r="M92" s="406"/>
      <c r="N92" s="406"/>
      <c r="O92" s="406"/>
      <c r="P92" s="406"/>
      <c r="Q92" s="406"/>
      <c r="R92" s="406"/>
      <c r="S92" s="406"/>
      <c r="T92" s="406"/>
      <c r="U92" s="406"/>
      <c r="V92" s="406"/>
      <c r="W92" s="406"/>
      <c r="X92" s="406"/>
      <c r="Y92" s="406"/>
      <c r="Z92" s="406"/>
      <c r="AA92" s="406"/>
      <c r="AB92" s="406"/>
      <c r="AC92" s="406"/>
      <c r="AD92" s="406">
        <f>AD27</f>
        <v>11883.040996785356</v>
      </c>
      <c r="AE92" s="406">
        <f t="shared" ref="AE92:AM92" si="85">AD92/(1+AE64)</f>
        <v>11002.815737764218</v>
      </c>
      <c r="AF92" s="406">
        <f t="shared" si="85"/>
        <v>10187.792349781683</v>
      </c>
      <c r="AG92" s="406">
        <f t="shared" si="85"/>
        <v>9433.1410646126678</v>
      </c>
      <c r="AH92" s="406">
        <f t="shared" si="85"/>
        <v>8734.3898746413579</v>
      </c>
      <c r="AI92" s="406">
        <f t="shared" si="85"/>
        <v>8087.3980320753308</v>
      </c>
      <c r="AJ92" s="406">
        <f t="shared" si="85"/>
        <v>7488.3315111808615</v>
      </c>
      <c r="AK92" s="406">
        <f t="shared" si="85"/>
        <v>6933.6402881304266</v>
      </c>
      <c r="AL92" s="406">
        <f t="shared" si="85"/>
        <v>6420.0373038244688</v>
      </c>
      <c r="AM92" s="406">
        <f t="shared" si="85"/>
        <v>5944.4789850226562</v>
      </c>
    </row>
    <row r="93" spans="2:39">
      <c r="B93" s="407">
        <v>44681</v>
      </c>
      <c r="D93" s="406"/>
      <c r="E93" s="406"/>
      <c r="F93" s="406"/>
      <c r="G93" s="406"/>
      <c r="H93" s="406"/>
      <c r="I93" s="406"/>
      <c r="J93" s="406"/>
      <c r="K93" s="406"/>
      <c r="L93" s="406"/>
      <c r="M93" s="406"/>
      <c r="N93" s="406"/>
      <c r="O93" s="406"/>
      <c r="P93" s="406"/>
      <c r="Q93" s="406"/>
      <c r="R93" s="406"/>
      <c r="S93" s="406"/>
      <c r="T93" s="406"/>
      <c r="U93" s="406"/>
      <c r="V93" s="406"/>
      <c r="W93" s="406"/>
      <c r="X93" s="406"/>
      <c r="Y93" s="406"/>
      <c r="Z93" s="406"/>
      <c r="AA93" s="406"/>
      <c r="AB93" s="406"/>
      <c r="AC93" s="406"/>
      <c r="AD93" s="406"/>
      <c r="AE93" s="406">
        <f>AE27</f>
        <v>12752.452651388527</v>
      </c>
      <c r="AF93" s="406">
        <f t="shared" ref="AF93:AM93" si="86">AE93/(1+AF64)</f>
        <v>11807.82652906345</v>
      </c>
      <c r="AG93" s="406">
        <f t="shared" si="86"/>
        <v>10933.172712095786</v>
      </c>
      <c r="AH93" s="406">
        <f t="shared" si="86"/>
        <v>10123.308066755357</v>
      </c>
      <c r="AI93" s="406">
        <f t="shared" si="86"/>
        <v>9373.4333951438475</v>
      </c>
      <c r="AJ93" s="406">
        <f t="shared" si="86"/>
        <v>8679.1049955035614</v>
      </c>
      <c r="AK93" s="406">
        <f t="shared" si="86"/>
        <v>8036.2083291699637</v>
      </c>
      <c r="AL93" s="406">
        <f t="shared" si="86"/>
        <v>7440.9336381203366</v>
      </c>
      <c r="AM93" s="406">
        <f t="shared" si="86"/>
        <v>6889.7533686299412</v>
      </c>
    </row>
    <row r="94" spans="2:39">
      <c r="B94" s="407">
        <v>44712</v>
      </c>
      <c r="D94" s="406"/>
      <c r="E94" s="406"/>
      <c r="F94" s="406"/>
      <c r="G94" s="406"/>
      <c r="H94" s="406"/>
      <c r="I94" s="406"/>
      <c r="J94" s="406"/>
      <c r="K94" s="406"/>
      <c r="L94" s="406"/>
      <c r="M94" s="406"/>
      <c r="N94" s="406"/>
      <c r="O94" s="406"/>
      <c r="P94" s="406"/>
      <c r="Q94" s="406"/>
      <c r="R94" s="406"/>
      <c r="S94" s="406"/>
      <c r="T94" s="406"/>
      <c r="U94" s="406"/>
      <c r="V94" s="406"/>
      <c r="W94" s="406"/>
      <c r="X94" s="406"/>
      <c r="Y94" s="406"/>
      <c r="Z94" s="406"/>
      <c r="AA94" s="406"/>
      <c r="AB94" s="406"/>
      <c r="AC94" s="406"/>
      <c r="AD94" s="406"/>
      <c r="AE94" s="406"/>
      <c r="AF94" s="406">
        <f>AF27</f>
        <v>13628.764783753357</v>
      </c>
      <c r="AG94" s="406">
        <f t="shared" ref="AG94:AM94" si="87">AF94/(1+AG64)</f>
        <v>12619.226651623478</v>
      </c>
      <c r="AH94" s="406">
        <f t="shared" si="87"/>
        <v>11684.46912187359</v>
      </c>
      <c r="AI94" s="406">
        <f t="shared" si="87"/>
        <v>10818.952890623694</v>
      </c>
      <c r="AJ94" s="406">
        <f t="shared" si="87"/>
        <v>10017.548972799716</v>
      </c>
      <c r="AK94" s="406">
        <f t="shared" si="87"/>
        <v>9275.5083081478842</v>
      </c>
      <c r="AL94" s="406">
        <f t="shared" si="87"/>
        <v>8588.4336186554483</v>
      </c>
      <c r="AM94" s="406">
        <f t="shared" si="87"/>
        <v>7952.2533506068958</v>
      </c>
    </row>
    <row r="95" spans="2:39">
      <c r="B95" s="407">
        <v>44742</v>
      </c>
      <c r="D95" s="406"/>
      <c r="E95" s="406"/>
      <c r="F95" s="406"/>
      <c r="G95" s="406"/>
      <c r="H95" s="406"/>
      <c r="I95" s="406"/>
      <c r="J95" s="406"/>
      <c r="K95" s="406"/>
      <c r="L95" s="406"/>
      <c r="M95" s="406"/>
      <c r="N95" s="406"/>
      <c r="O95" s="406"/>
      <c r="P95" s="406"/>
      <c r="Q95" s="406"/>
      <c r="R95" s="406"/>
      <c r="S95" s="406"/>
      <c r="T95" s="406"/>
      <c r="U95" s="406"/>
      <c r="V95" s="406"/>
      <c r="W95" s="406"/>
      <c r="X95" s="406"/>
      <c r="Y95" s="406"/>
      <c r="Z95" s="406"/>
      <c r="AA95" s="406"/>
      <c r="AB95" s="406"/>
      <c r="AC95" s="406"/>
      <c r="AD95" s="406"/>
      <c r="AE95" s="406"/>
      <c r="AF95" s="406"/>
      <c r="AG95" s="406">
        <f>AG27</f>
        <v>14511.479718611798</v>
      </c>
      <c r="AH95" s="406">
        <f t="shared" ref="AH95:AM95" si="88">AG95/(1+AH64)</f>
        <v>13436.555295010923</v>
      </c>
      <c r="AI95" s="406">
        <f t="shared" si="88"/>
        <v>12441.25490278789</v>
      </c>
      <c r="AJ95" s="406">
        <f t="shared" si="88"/>
        <v>11519.680465544343</v>
      </c>
      <c r="AK95" s="406">
        <f t="shared" si="88"/>
        <v>10666.370801429946</v>
      </c>
      <c r="AL95" s="406">
        <f t="shared" si="88"/>
        <v>9876.2692605832835</v>
      </c>
      <c r="AM95" s="406">
        <f t="shared" si="88"/>
        <v>9144.6937597993365</v>
      </c>
    </row>
    <row r="96" spans="2:39">
      <c r="B96" s="407">
        <v>44773</v>
      </c>
      <c r="D96" s="406"/>
      <c r="E96" s="406"/>
      <c r="F96" s="406"/>
      <c r="G96" s="406"/>
      <c r="H96" s="406"/>
      <c r="I96" s="406"/>
      <c r="J96" s="406"/>
      <c r="K96" s="406"/>
      <c r="L96" s="406"/>
      <c r="M96" s="406"/>
      <c r="N96" s="406"/>
      <c r="O96" s="406"/>
      <c r="P96" s="406"/>
      <c r="Q96" s="406"/>
      <c r="R96" s="406"/>
      <c r="S96" s="406"/>
      <c r="T96" s="406"/>
      <c r="U96" s="406"/>
      <c r="V96" s="406"/>
      <c r="W96" s="406"/>
      <c r="X96" s="406"/>
      <c r="Y96" s="406"/>
      <c r="Z96" s="406"/>
      <c r="AA96" s="406"/>
      <c r="AB96" s="406"/>
      <c r="AC96" s="406"/>
      <c r="AD96" s="406"/>
      <c r="AE96" s="406"/>
      <c r="AF96" s="406"/>
      <c r="AG96" s="406"/>
      <c r="AH96" s="406">
        <f>AH27</f>
        <v>15400.118670362621</v>
      </c>
      <c r="AI96" s="406">
        <f>AH96/(1+AI64)</f>
        <v>14259.369139224647</v>
      </c>
      <c r="AJ96" s="406">
        <f>AI96/(1+AJ64)</f>
        <v>13203.119573356154</v>
      </c>
      <c r="AK96" s="406">
        <f>AJ96/(1+AK64)</f>
        <v>12225.110716070512</v>
      </c>
      <c r="AL96" s="406">
        <f>AK96/(1+AL64)</f>
        <v>11319.546959324547</v>
      </c>
      <c r="AM96" s="406">
        <f>AL96/(1+AM64)</f>
        <v>10481.06199937458</v>
      </c>
    </row>
    <row r="97" spans="1:39">
      <c r="B97" s="407">
        <v>44804</v>
      </c>
      <c r="D97" s="406"/>
      <c r="E97" s="406"/>
      <c r="F97" s="406"/>
      <c r="G97" s="406"/>
      <c r="H97" s="406"/>
      <c r="I97" s="406"/>
      <c r="J97" s="406"/>
      <c r="K97" s="406"/>
      <c r="L97" s="406"/>
      <c r="M97" s="406"/>
      <c r="N97" s="406"/>
      <c r="O97" s="406"/>
      <c r="P97" s="406"/>
      <c r="Q97" s="406"/>
      <c r="R97" s="406"/>
      <c r="S97" s="406"/>
      <c r="T97" s="406"/>
      <c r="U97" s="406"/>
      <c r="V97" s="406"/>
      <c r="W97" s="406"/>
      <c r="X97" s="406"/>
      <c r="Y97" s="406"/>
      <c r="Z97" s="406"/>
      <c r="AA97" s="406"/>
      <c r="AB97" s="406"/>
      <c r="AC97" s="406"/>
      <c r="AD97" s="406"/>
      <c r="AE97" s="406"/>
      <c r="AF97" s="406"/>
      <c r="AG97" s="406"/>
      <c r="AH97" s="406"/>
      <c r="AI97" s="406">
        <f>AI27</f>
        <v>16294.221293146289</v>
      </c>
      <c r="AJ97" s="406">
        <f>AI97/(1+AJ64)</f>
        <v>15087.241938098416</v>
      </c>
      <c r="AK97" s="406">
        <f>AJ97/(1+AK64)</f>
        <v>13969.668461202236</v>
      </c>
      <c r="AL97" s="406">
        <f>AK97/(1+AL64)</f>
        <v>12934.878204816885</v>
      </c>
      <c r="AM97" s="406">
        <f>AL97/(1+AM64)</f>
        <v>11976.739078534152</v>
      </c>
    </row>
    <row r="98" spans="1:39">
      <c r="B98" s="407">
        <v>44834</v>
      </c>
      <c r="D98" s="406"/>
      <c r="E98" s="406"/>
      <c r="F98" s="406"/>
      <c r="G98" s="406"/>
      <c r="H98" s="406"/>
      <c r="I98" s="406"/>
      <c r="J98" s="406"/>
      <c r="K98" s="406"/>
      <c r="L98" s="406"/>
      <c r="M98" s="406"/>
      <c r="N98" s="406"/>
      <c r="O98" s="406"/>
      <c r="P98" s="406"/>
      <c r="Q98" s="406"/>
      <c r="R98" s="406"/>
      <c r="S98" s="406"/>
      <c r="T98" s="406"/>
      <c r="U98" s="406"/>
      <c r="V98" s="406"/>
      <c r="W98" s="406"/>
      <c r="X98" s="406"/>
      <c r="Y98" s="406"/>
      <c r="Z98" s="406"/>
      <c r="AA98" s="406"/>
      <c r="AB98" s="406"/>
      <c r="AC98" s="406"/>
      <c r="AD98" s="406"/>
      <c r="AE98" s="406"/>
      <c r="AF98" s="406"/>
      <c r="AG98" s="406"/>
      <c r="AH98" s="406"/>
      <c r="AI98" s="406"/>
      <c r="AJ98" s="406">
        <f>AJ27</f>
        <v>17193.345234461576</v>
      </c>
      <c r="AK98" s="406">
        <f>AJ98/(1+AK64)</f>
        <v>15919.76410598294</v>
      </c>
      <c r="AL98" s="406">
        <f>AK98/(1+AL64)</f>
        <v>14740.522320354574</v>
      </c>
      <c r="AM98" s="406">
        <f>AL98/(1+AM64)</f>
        <v>13648.631778106086</v>
      </c>
    </row>
    <row r="99" spans="1:39">
      <c r="B99" s="407">
        <v>44865</v>
      </c>
      <c r="D99" s="406"/>
      <c r="E99" s="406"/>
      <c r="F99" s="406"/>
      <c r="G99" s="406"/>
      <c r="H99" s="406"/>
      <c r="I99" s="406"/>
      <c r="J99" s="406"/>
      <c r="K99" s="406"/>
      <c r="L99" s="406"/>
      <c r="M99" s="406"/>
      <c r="N99" s="406"/>
      <c r="O99" s="406"/>
      <c r="P99" s="406"/>
      <c r="Q99" s="406"/>
      <c r="R99" s="406"/>
      <c r="S99" s="406"/>
      <c r="T99" s="406"/>
      <c r="U99" s="406"/>
      <c r="V99" s="406"/>
      <c r="W99" s="406"/>
      <c r="X99" s="406"/>
      <c r="Y99" s="406"/>
      <c r="Z99" s="406"/>
      <c r="AA99" s="406"/>
      <c r="AB99" s="406"/>
      <c r="AC99" s="406"/>
      <c r="AD99" s="406"/>
      <c r="AE99" s="406"/>
      <c r="AF99" s="406"/>
      <c r="AG99" s="406"/>
      <c r="AH99" s="406"/>
      <c r="AI99" s="406"/>
      <c r="AJ99" s="406"/>
      <c r="AK99" s="406">
        <f>AK27</f>
        <v>18097.065692542583</v>
      </c>
      <c r="AL99" s="406">
        <f>AK99/(1+AL64)</f>
        <v>16756.542307909796</v>
      </c>
      <c r="AM99" s="406">
        <f>AL99/(1+AM64)</f>
        <v>15515.316951768329</v>
      </c>
    </row>
    <row r="100" spans="1:39">
      <c r="B100" s="407">
        <v>44895</v>
      </c>
      <c r="D100" s="406"/>
      <c r="E100" s="406"/>
      <c r="F100" s="406"/>
      <c r="G100" s="406"/>
      <c r="H100" s="406"/>
      <c r="I100" s="406"/>
      <c r="J100" s="406"/>
      <c r="K100" s="406"/>
      <c r="L100" s="406"/>
      <c r="M100" s="406"/>
      <c r="N100" s="406"/>
      <c r="O100" s="406"/>
      <c r="P100" s="406"/>
      <c r="Q100" s="406"/>
      <c r="R100" s="406"/>
      <c r="S100" s="406"/>
      <c r="T100" s="406"/>
      <c r="U100" s="406"/>
      <c r="V100" s="406"/>
      <c r="W100" s="406"/>
      <c r="X100" s="406"/>
      <c r="Y100" s="406"/>
      <c r="Z100" s="406"/>
      <c r="AA100" s="406"/>
      <c r="AB100" s="406"/>
      <c r="AC100" s="406"/>
      <c r="AD100" s="406"/>
      <c r="AE100" s="406"/>
      <c r="AF100" s="406"/>
      <c r="AG100" s="406"/>
      <c r="AH100" s="406"/>
      <c r="AI100" s="406"/>
      <c r="AJ100" s="406"/>
      <c r="AK100" s="406"/>
      <c r="AL100" s="406">
        <f>AL27</f>
        <v>19004.974977707843</v>
      </c>
      <c r="AM100" s="406">
        <f>AL100/(1+AM64)</f>
        <v>17597.199053433185</v>
      </c>
    </row>
    <row r="101" spans="1:39">
      <c r="B101" s="407">
        <v>44926</v>
      </c>
      <c r="D101" s="406"/>
      <c r="E101" s="406"/>
      <c r="F101" s="406"/>
      <c r="G101" s="406"/>
      <c r="H101" s="406"/>
      <c r="I101" s="406"/>
      <c r="J101" s="406"/>
      <c r="K101" s="406"/>
      <c r="L101" s="406"/>
      <c r="M101" s="406"/>
      <c r="N101" s="406"/>
      <c r="O101" s="406"/>
      <c r="P101" s="406"/>
      <c r="Q101" s="406"/>
      <c r="R101" s="406"/>
      <c r="S101" s="406"/>
      <c r="T101" s="406"/>
      <c r="U101" s="406"/>
      <c r="V101" s="406"/>
      <c r="W101" s="406"/>
      <c r="X101" s="406"/>
      <c r="Y101" s="406"/>
      <c r="Z101" s="406"/>
      <c r="AA101" s="406"/>
      <c r="AB101" s="406"/>
      <c r="AC101" s="406"/>
      <c r="AD101" s="406"/>
      <c r="AE101" s="406"/>
      <c r="AF101" s="406"/>
      <c r="AG101" s="406"/>
      <c r="AH101" s="406"/>
      <c r="AI101" s="406"/>
      <c r="AJ101" s="406"/>
      <c r="AK101" s="406"/>
      <c r="AL101" s="406"/>
      <c r="AM101" s="406">
        <f>AM27</f>
        <v>19916.682077885634</v>
      </c>
    </row>
    <row r="102" spans="1:39">
      <c r="B102" s="416" t="s">
        <v>171</v>
      </c>
      <c r="C102" s="130"/>
      <c r="D102" s="415">
        <f>-SUM($D$34:D34)</f>
        <v>0</v>
      </c>
      <c r="E102" s="415">
        <f>-SUM($D$34:E34)</f>
        <v>0</v>
      </c>
      <c r="F102" s="415">
        <f>-SUM($D$34:F34)</f>
        <v>-18.75</v>
      </c>
      <c r="G102" s="415">
        <f>-SUM($D$34:G34)</f>
        <v>-64.136501736111114</v>
      </c>
      <c r="H102" s="415">
        <f>-SUM($D$34:H34)</f>
        <v>-143.39489591335001</v>
      </c>
      <c r="I102" s="415">
        <f>-SUM($D$34:I34)</f>
        <v>-253.77519523691328</v>
      </c>
      <c r="J102" s="415">
        <f>-SUM($D$34:J34)</f>
        <v>-402.0744920319716</v>
      </c>
      <c r="K102" s="415">
        <f>-SUM($D$34:K34)</f>
        <v>-594.50699256711391</v>
      </c>
      <c r="L102" s="415">
        <f>-SUM($D$34:L34)</f>
        <v>-827.36558813306624</v>
      </c>
      <c r="M102" s="415">
        <f>-SUM($D$34:M34)</f>
        <v>-1115.9254244950764</v>
      </c>
      <c r="N102" s="415">
        <f>-SUM($D$34:N34)</f>
        <v>-1466.6910533211508</v>
      </c>
      <c r="O102" s="415">
        <f>-SUM($D$34:O34)</f>
        <v>-1875.8215742974635</v>
      </c>
      <c r="P102" s="415">
        <f>-SUM($D$34:P34)</f>
        <v>-2344.1921928268835</v>
      </c>
      <c r="Q102" s="415">
        <f>-SUM($D$34:Q34)</f>
        <v>-2871.3988031616859</v>
      </c>
      <c r="R102" s="415">
        <f>-SUM($D$34:R34)</f>
        <v>-3456.6073743655415</v>
      </c>
      <c r="S102" s="415">
        <f>-SUM($D$34:S34)</f>
        <v>-4094.4626420113673</v>
      </c>
      <c r="T102" s="415">
        <f>-SUM($D$34:T34)</f>
        <v>-4789.3222245389798</v>
      </c>
      <c r="U102" s="415">
        <f>-SUM($D$34:U34)</f>
        <v>-5537.6168401051509</v>
      </c>
      <c r="V102" s="415">
        <f>-SUM($D$34:V34)</f>
        <v>-6339.7230834752463</v>
      </c>
      <c r="W102" s="415">
        <f>-SUM($D$34:W34)</f>
        <v>-7201.5291785744585</v>
      </c>
      <c r="X102" s="415">
        <f>-SUM($D$34:X34)</f>
        <v>-8117.1212820793535</v>
      </c>
      <c r="Y102" s="415">
        <f>-SUM($D$34:Y34)</f>
        <v>-9099.7119268492206</v>
      </c>
      <c r="Z102" s="415">
        <f>-SUM($D$34:Z34)</f>
        <v>-10161.378811227842</v>
      </c>
      <c r="AA102" s="415">
        <f>-SUM($D$34:AA34)</f>
        <v>-11313.136695322337</v>
      </c>
      <c r="AB102" s="415">
        <f>-SUM($D$34:AB34)</f>
        <v>-12565.004828740568</v>
      </c>
      <c r="AC102" s="415">
        <f>-SUM($D$34:AC34)</f>
        <v>-13926.070207658246</v>
      </c>
      <c r="AD102" s="415">
        <f>-SUM($D$34:AD34)</f>
        <v>-15404.54693789776</v>
      </c>
      <c r="AE102" s="415">
        <f>-SUM($D$34:AE34)</f>
        <v>-17007.831961065291</v>
      </c>
      <c r="AF102" s="415">
        <f>-SUM($D$34:AF34)</f>
        <v>-18742.557382596497</v>
      </c>
      <c r="AG102" s="415">
        <f>-SUM($D$34:AG34)</f>
        <v>-20614.639623697491</v>
      </c>
      <c r="AH102" s="415">
        <f>-SUM($D$34:AH34)</f>
        <v>-22629.325603538782</v>
      </c>
      <c r="AI102" s="415">
        <f>-SUM($D$34:AI34)</f>
        <v>-24791.23614357394</v>
      </c>
      <c r="AJ102" s="415">
        <f>-SUM($D$34:AJ34)</f>
        <v>-27104.406772427719</v>
      </c>
      <c r="AK102" s="415">
        <f>-SUM($D$34:AK34)</f>
        <v>-29572.326097351834</v>
      </c>
      <c r="AL102" s="415">
        <f>-SUM($D$34:AL34)</f>
        <v>-32197.971896708274</v>
      </c>
      <c r="AM102" s="415">
        <f>-SUM($D$34:AM34)</f>
        <v>-34983.845077242739</v>
      </c>
    </row>
    <row r="103" spans="1:39">
      <c r="B103" s="411" t="s">
        <v>170</v>
      </c>
      <c r="D103" s="415">
        <f t="shared" ref="D103:AM103" si="89">SUM(D66:D102)</f>
        <v>0</v>
      </c>
      <c r="E103" s="415">
        <f t="shared" si="89"/>
        <v>750</v>
      </c>
      <c r="F103" s="415">
        <f t="shared" si="89"/>
        <v>1815.4600694444443</v>
      </c>
      <c r="G103" s="415">
        <f t="shared" si="89"/>
        <v>3170.3357670895562</v>
      </c>
      <c r="H103" s="415">
        <f t="shared" si="89"/>
        <v>4415.2119729425303</v>
      </c>
      <c r="I103" s="415">
        <f t="shared" si="89"/>
        <v>5931.9718718023332</v>
      </c>
      <c r="J103" s="415">
        <f t="shared" si="89"/>
        <v>7697.300021405692</v>
      </c>
      <c r="K103" s="415">
        <f t="shared" si="89"/>
        <v>9314.3438226380913</v>
      </c>
      <c r="L103" s="415">
        <f t="shared" si="89"/>
        <v>11542.393454480407</v>
      </c>
      <c r="M103" s="415">
        <f t="shared" si="89"/>
        <v>14030.625153042969</v>
      </c>
      <c r="N103" s="415">
        <f t="shared" si="89"/>
        <v>16365.22083905251</v>
      </c>
      <c r="O103" s="415">
        <f t="shared" si="89"/>
        <v>18734.824741176799</v>
      </c>
      <c r="P103" s="415">
        <f t="shared" si="89"/>
        <v>21088.264413392095</v>
      </c>
      <c r="Q103" s="415">
        <f t="shared" si="89"/>
        <v>23408.342848154232</v>
      </c>
      <c r="R103" s="415">
        <f t="shared" si="89"/>
        <v>25514.210705833022</v>
      </c>
      <c r="S103" s="415">
        <f t="shared" si="89"/>
        <v>27794.383301104499</v>
      </c>
      <c r="T103" s="415">
        <f t="shared" si="89"/>
        <v>29931.784622646865</v>
      </c>
      <c r="U103" s="415">
        <f t="shared" si="89"/>
        <v>32084.249734803834</v>
      </c>
      <c r="V103" s="415">
        <f t="shared" si="89"/>
        <v>34472.243803968486</v>
      </c>
      <c r="W103" s="415">
        <f t="shared" si="89"/>
        <v>36623.684140195801</v>
      </c>
      <c r="X103" s="415">
        <f t="shared" si="89"/>
        <v>39303.625790794707</v>
      </c>
      <c r="Y103" s="415">
        <f t="shared" si="89"/>
        <v>42466.675375144841</v>
      </c>
      <c r="Z103" s="415">
        <f t="shared" si="89"/>
        <v>46070.315363779839</v>
      </c>
      <c r="AA103" s="415">
        <f t="shared" si="89"/>
        <v>50074.725336729243</v>
      </c>
      <c r="AB103" s="415">
        <f t="shared" si="89"/>
        <v>54442.615156707136</v>
      </c>
      <c r="AC103" s="415">
        <f t="shared" si="89"/>
        <v>59139.069209580535</v>
      </c>
      <c r="AD103" s="415">
        <f t="shared" si="89"/>
        <v>64131.400926701273</v>
      </c>
      <c r="AE103" s="415">
        <f t="shared" si="89"/>
        <v>69389.016861248267</v>
      </c>
      <c r="AF103" s="415">
        <f t="shared" si="89"/>
        <v>74883.289644039789</v>
      </c>
      <c r="AG103" s="415">
        <f t="shared" si="89"/>
        <v>80587.439193651604</v>
      </c>
      <c r="AH103" s="415">
        <f t="shared" si="89"/>
        <v>86476.421601406328</v>
      </c>
      <c r="AI103" s="415">
        <f t="shared" si="89"/>
        <v>92526.825154151127</v>
      </c>
      <c r="AJ103" s="415">
        <f t="shared" si="89"/>
        <v>98716.772996964486</v>
      </c>
      <c r="AK103" s="415">
        <f t="shared" si="89"/>
        <v>105025.83197425761</v>
      </c>
      <c r="AL103" s="415">
        <f t="shared" si="89"/>
        <v>111434.92722137866</v>
      </c>
      <c r="AM103" s="415">
        <f t="shared" si="89"/>
        <v>117926.26210998266</v>
      </c>
    </row>
    <row r="106" spans="1:39" ht="13.5" thickBot="1">
      <c r="B106" s="414" t="s">
        <v>223</v>
      </c>
      <c r="C106" s="413"/>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row>
    <row r="107" spans="1:39">
      <c r="A107" s="130"/>
      <c r="B107" s="130"/>
      <c r="C107" s="130"/>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row>
    <row r="108" spans="1:39">
      <c r="A108" s="412"/>
      <c r="B108" s="411" t="s">
        <v>169</v>
      </c>
      <c r="C108" s="410">
        <v>0.05</v>
      </c>
      <c r="D108" s="409">
        <f t="shared" ref="D108:AM108" si="90">$C$108</f>
        <v>0.05</v>
      </c>
      <c r="E108" s="409">
        <f t="shared" si="90"/>
        <v>0.05</v>
      </c>
      <c r="F108" s="409">
        <f t="shared" si="90"/>
        <v>0.05</v>
      </c>
      <c r="G108" s="409">
        <f t="shared" si="90"/>
        <v>0.05</v>
      </c>
      <c r="H108" s="409">
        <f t="shared" si="90"/>
        <v>0.05</v>
      </c>
      <c r="I108" s="409">
        <f t="shared" si="90"/>
        <v>0.05</v>
      </c>
      <c r="J108" s="409">
        <f t="shared" si="90"/>
        <v>0.05</v>
      </c>
      <c r="K108" s="409">
        <f t="shared" si="90"/>
        <v>0.05</v>
      </c>
      <c r="L108" s="409">
        <f t="shared" si="90"/>
        <v>0.05</v>
      </c>
      <c r="M108" s="409">
        <f t="shared" si="90"/>
        <v>0.05</v>
      </c>
      <c r="N108" s="409">
        <f t="shared" si="90"/>
        <v>0.05</v>
      </c>
      <c r="O108" s="409">
        <f t="shared" si="90"/>
        <v>0.05</v>
      </c>
      <c r="P108" s="409">
        <f t="shared" si="90"/>
        <v>0.05</v>
      </c>
      <c r="Q108" s="409">
        <f t="shared" si="90"/>
        <v>0.05</v>
      </c>
      <c r="R108" s="409">
        <f t="shared" si="90"/>
        <v>0.05</v>
      </c>
      <c r="S108" s="409">
        <f t="shared" si="90"/>
        <v>0.05</v>
      </c>
      <c r="T108" s="409">
        <f t="shared" si="90"/>
        <v>0.05</v>
      </c>
      <c r="U108" s="409">
        <f t="shared" si="90"/>
        <v>0.05</v>
      </c>
      <c r="V108" s="409">
        <f t="shared" si="90"/>
        <v>0.05</v>
      </c>
      <c r="W108" s="409">
        <f t="shared" si="90"/>
        <v>0.05</v>
      </c>
      <c r="X108" s="409">
        <f t="shared" si="90"/>
        <v>0.05</v>
      </c>
      <c r="Y108" s="409">
        <f t="shared" si="90"/>
        <v>0.05</v>
      </c>
      <c r="Z108" s="409">
        <f t="shared" si="90"/>
        <v>0.05</v>
      </c>
      <c r="AA108" s="409">
        <f t="shared" si="90"/>
        <v>0.05</v>
      </c>
      <c r="AB108" s="409">
        <f t="shared" si="90"/>
        <v>0.05</v>
      </c>
      <c r="AC108" s="409">
        <f t="shared" si="90"/>
        <v>0.05</v>
      </c>
      <c r="AD108" s="409">
        <f t="shared" si="90"/>
        <v>0.05</v>
      </c>
      <c r="AE108" s="409">
        <f t="shared" si="90"/>
        <v>0.05</v>
      </c>
      <c r="AF108" s="409">
        <f t="shared" si="90"/>
        <v>0.05</v>
      </c>
      <c r="AG108" s="409">
        <f t="shared" si="90"/>
        <v>0.05</v>
      </c>
      <c r="AH108" s="409">
        <f t="shared" si="90"/>
        <v>0.05</v>
      </c>
      <c r="AI108" s="409">
        <f t="shared" si="90"/>
        <v>0.05</v>
      </c>
      <c r="AJ108" s="409">
        <f t="shared" si="90"/>
        <v>0.05</v>
      </c>
      <c r="AK108" s="409">
        <f t="shared" si="90"/>
        <v>0.05</v>
      </c>
      <c r="AL108" s="409">
        <f t="shared" si="90"/>
        <v>0.05</v>
      </c>
      <c r="AM108" s="409">
        <f t="shared" si="90"/>
        <v>0.05</v>
      </c>
    </row>
    <row r="109" spans="1:39">
      <c r="B109" s="411"/>
    </row>
    <row r="110" spans="1:39">
      <c r="B110" s="407">
        <v>43831</v>
      </c>
      <c r="D110" s="406">
        <f>+D$39</f>
        <v>0</v>
      </c>
      <c r="E110" s="406">
        <f t="shared" ref="E110:AM110" si="91">D110/(1+E108)</f>
        <v>0</v>
      </c>
      <c r="F110" s="406">
        <f t="shared" si="91"/>
        <v>0</v>
      </c>
      <c r="G110" s="406">
        <f t="shared" si="91"/>
        <v>0</v>
      </c>
      <c r="H110" s="406">
        <f t="shared" si="91"/>
        <v>0</v>
      </c>
      <c r="I110" s="406">
        <f t="shared" si="91"/>
        <v>0</v>
      </c>
      <c r="J110" s="406">
        <f t="shared" si="91"/>
        <v>0</v>
      </c>
      <c r="K110" s="406">
        <f t="shared" si="91"/>
        <v>0</v>
      </c>
      <c r="L110" s="406">
        <f t="shared" si="91"/>
        <v>0</v>
      </c>
      <c r="M110" s="406">
        <f t="shared" si="91"/>
        <v>0</v>
      </c>
      <c r="N110" s="406">
        <f t="shared" si="91"/>
        <v>0</v>
      </c>
      <c r="O110" s="406">
        <f t="shared" si="91"/>
        <v>0</v>
      </c>
      <c r="P110" s="406">
        <f t="shared" si="91"/>
        <v>0</v>
      </c>
      <c r="Q110" s="406">
        <f t="shared" si="91"/>
        <v>0</v>
      </c>
      <c r="R110" s="406">
        <f t="shared" si="91"/>
        <v>0</v>
      </c>
      <c r="S110" s="406">
        <f t="shared" si="91"/>
        <v>0</v>
      </c>
      <c r="T110" s="406">
        <f t="shared" si="91"/>
        <v>0</v>
      </c>
      <c r="U110" s="406">
        <f t="shared" si="91"/>
        <v>0</v>
      </c>
      <c r="V110" s="406">
        <f t="shared" si="91"/>
        <v>0</v>
      </c>
      <c r="W110" s="406">
        <f t="shared" si="91"/>
        <v>0</v>
      </c>
      <c r="X110" s="406">
        <f t="shared" si="91"/>
        <v>0</v>
      </c>
      <c r="Y110" s="406">
        <f t="shared" si="91"/>
        <v>0</v>
      </c>
      <c r="Z110" s="406">
        <f t="shared" si="91"/>
        <v>0</v>
      </c>
      <c r="AA110" s="406">
        <f t="shared" si="91"/>
        <v>0</v>
      </c>
      <c r="AB110" s="406">
        <f t="shared" si="91"/>
        <v>0</v>
      </c>
      <c r="AC110" s="406">
        <f t="shared" si="91"/>
        <v>0</v>
      </c>
      <c r="AD110" s="406">
        <f t="shared" si="91"/>
        <v>0</v>
      </c>
      <c r="AE110" s="406">
        <f t="shared" si="91"/>
        <v>0</v>
      </c>
      <c r="AF110" s="406">
        <f t="shared" si="91"/>
        <v>0</v>
      </c>
      <c r="AG110" s="406">
        <f t="shared" si="91"/>
        <v>0</v>
      </c>
      <c r="AH110" s="406">
        <f t="shared" si="91"/>
        <v>0</v>
      </c>
      <c r="AI110" s="406">
        <f t="shared" si="91"/>
        <v>0</v>
      </c>
      <c r="AJ110" s="406">
        <f t="shared" si="91"/>
        <v>0</v>
      </c>
      <c r="AK110" s="406">
        <f t="shared" si="91"/>
        <v>0</v>
      </c>
      <c r="AL110" s="406">
        <f t="shared" si="91"/>
        <v>0</v>
      </c>
      <c r="AM110" s="406">
        <f t="shared" si="91"/>
        <v>0</v>
      </c>
    </row>
    <row r="111" spans="1:39">
      <c r="B111" s="407">
        <v>43890</v>
      </c>
      <c r="D111" s="406"/>
      <c r="E111" s="406">
        <f>+E$39</f>
        <v>37.5</v>
      </c>
      <c r="F111" s="406">
        <f t="shared" ref="F111:AM111" si="92">E111/(1+F108)</f>
        <v>35.714285714285715</v>
      </c>
      <c r="G111" s="406">
        <f t="shared" si="92"/>
        <v>34.013605442176868</v>
      </c>
      <c r="H111" s="406">
        <f t="shared" si="92"/>
        <v>32.39390994493035</v>
      </c>
      <c r="I111" s="406">
        <f t="shared" si="92"/>
        <v>30.85134280469557</v>
      </c>
      <c r="J111" s="406">
        <f t="shared" si="92"/>
        <v>29.382231242567208</v>
      </c>
      <c r="K111" s="406">
        <f t="shared" si="92"/>
        <v>27.983077373873531</v>
      </c>
      <c r="L111" s="406">
        <f t="shared" si="92"/>
        <v>26.650549879879552</v>
      </c>
      <c r="M111" s="406">
        <f t="shared" si="92"/>
        <v>25.381476076075764</v>
      </c>
      <c r="N111" s="406">
        <f t="shared" si="92"/>
        <v>24.172834358167393</v>
      </c>
      <c r="O111" s="406">
        <f t="shared" si="92"/>
        <v>23.021747007778469</v>
      </c>
      <c r="P111" s="406">
        <f t="shared" si="92"/>
        <v>21.925473340741398</v>
      </c>
      <c r="Q111" s="406">
        <f t="shared" si="92"/>
        <v>20.881403181658474</v>
      </c>
      <c r="R111" s="406">
        <f t="shared" si="92"/>
        <v>19.887050649198546</v>
      </c>
      <c r="S111" s="406">
        <f t="shared" si="92"/>
        <v>18.940048237331947</v>
      </c>
      <c r="T111" s="406">
        <f t="shared" si="92"/>
        <v>18.038141178411376</v>
      </c>
      <c r="U111" s="406">
        <f t="shared" si="92"/>
        <v>17.179182074677499</v>
      </c>
      <c r="V111" s="406">
        <f t="shared" si="92"/>
        <v>16.36112578540714</v>
      </c>
      <c r="W111" s="406">
        <f t="shared" si="92"/>
        <v>15.582024557530609</v>
      </c>
      <c r="X111" s="406">
        <f t="shared" si="92"/>
        <v>14.840023388124388</v>
      </c>
      <c r="Y111" s="406">
        <f t="shared" si="92"/>
        <v>14.133355607737512</v>
      </c>
      <c r="Z111" s="406">
        <f t="shared" si="92"/>
        <v>13.460338674035725</v>
      </c>
      <c r="AA111" s="406">
        <f t="shared" si="92"/>
        <v>12.819370165748309</v>
      </c>
      <c r="AB111" s="406">
        <f t="shared" si="92"/>
        <v>12.208923967379341</v>
      </c>
      <c r="AC111" s="406">
        <f t="shared" si="92"/>
        <v>11.627546635599373</v>
      </c>
      <c r="AD111" s="406">
        <f t="shared" si="92"/>
        <v>11.073853938666069</v>
      </c>
      <c r="AE111" s="406">
        <f t="shared" si="92"/>
        <v>10.546527560634351</v>
      </c>
      <c r="AF111" s="406">
        <f t="shared" si="92"/>
        <v>10.044311962508905</v>
      </c>
      <c r="AG111" s="406">
        <f t="shared" si="92"/>
        <v>9.5660113928656241</v>
      </c>
      <c r="AH111" s="406">
        <f t="shared" si="92"/>
        <v>9.1104870408244043</v>
      </c>
      <c r="AI111" s="406">
        <f t="shared" si="92"/>
        <v>8.6766543245946703</v>
      </c>
      <c r="AJ111" s="406">
        <f t="shared" si="92"/>
        <v>8.2634803091377815</v>
      </c>
      <c r="AK111" s="406">
        <f t="shared" si="92"/>
        <v>7.8699812467978871</v>
      </c>
      <c r="AL111" s="406">
        <f t="shared" si="92"/>
        <v>7.4952202350456067</v>
      </c>
      <c r="AM111" s="406">
        <f t="shared" si="92"/>
        <v>7.1383049857577205</v>
      </c>
    </row>
    <row r="112" spans="1:39">
      <c r="B112" s="407">
        <v>43921</v>
      </c>
      <c r="D112" s="406"/>
      <c r="E112" s="406"/>
      <c r="F112" s="406">
        <f>+F$39</f>
        <v>75.73828125</v>
      </c>
      <c r="G112" s="406">
        <f t="shared" ref="G112:AM112" si="93">F112/(1+G108)</f>
        <v>72.131696428571431</v>
      </c>
      <c r="H112" s="406">
        <f t="shared" si="93"/>
        <v>68.696853741496597</v>
      </c>
      <c r="I112" s="406">
        <f t="shared" si="93"/>
        <v>65.425574991901513</v>
      </c>
      <c r="J112" s="406">
        <f t="shared" si="93"/>
        <v>62.310071420858584</v>
      </c>
      <c r="K112" s="406">
        <f t="shared" si="93"/>
        <v>59.342925162722459</v>
      </c>
      <c r="L112" s="406">
        <f t="shared" si="93"/>
        <v>56.517071583545196</v>
      </c>
      <c r="M112" s="406">
        <f t="shared" si="93"/>
        <v>53.825782460519228</v>
      </c>
      <c r="N112" s="406">
        <f t="shared" si="93"/>
        <v>51.262649962399266</v>
      </c>
      <c r="O112" s="406">
        <f t="shared" si="93"/>
        <v>48.8215713927612</v>
      </c>
      <c r="P112" s="406">
        <f t="shared" si="93"/>
        <v>46.496734659772571</v>
      </c>
      <c r="Q112" s="406">
        <f t="shared" si="93"/>
        <v>44.282604437878639</v>
      </c>
      <c r="R112" s="406">
        <f t="shared" si="93"/>
        <v>42.173908988455842</v>
      </c>
      <c r="S112" s="406">
        <f t="shared" si="93"/>
        <v>40.165627608053178</v>
      </c>
      <c r="T112" s="406">
        <f t="shared" si="93"/>
        <v>38.252978674336362</v>
      </c>
      <c r="U112" s="406">
        <f t="shared" si="93"/>
        <v>36.431408261272722</v>
      </c>
      <c r="V112" s="406">
        <f t="shared" si="93"/>
        <v>34.69657929645021</v>
      </c>
      <c r="W112" s="406">
        <f t="shared" si="93"/>
        <v>33.044361234714486</v>
      </c>
      <c r="X112" s="406">
        <f t="shared" si="93"/>
        <v>31.470820223537604</v>
      </c>
      <c r="Y112" s="406">
        <f t="shared" si="93"/>
        <v>29.972209736702478</v>
      </c>
      <c r="Z112" s="406">
        <f t="shared" si="93"/>
        <v>28.544961654002361</v>
      </c>
      <c r="AA112" s="406">
        <f t="shared" si="93"/>
        <v>27.185677765716534</v>
      </c>
      <c r="AB112" s="406">
        <f t="shared" si="93"/>
        <v>25.891121681634793</v>
      </c>
      <c r="AC112" s="406">
        <f t="shared" si="93"/>
        <v>24.658211125366467</v>
      </c>
      <c r="AD112" s="406">
        <f t="shared" si="93"/>
        <v>23.484010595587112</v>
      </c>
      <c r="AE112" s="406">
        <f t="shared" si="93"/>
        <v>22.365724376749629</v>
      </c>
      <c r="AF112" s="406">
        <f t="shared" si="93"/>
        <v>21.300689882618695</v>
      </c>
      <c r="AG112" s="406">
        <f t="shared" si="93"/>
        <v>20.286371316779707</v>
      </c>
      <c r="AH112" s="406">
        <f t="shared" si="93"/>
        <v>19.32035363502829</v>
      </c>
      <c r="AI112" s="406">
        <f t="shared" si="93"/>
        <v>18.400336795265037</v>
      </c>
      <c r="AJ112" s="406">
        <f t="shared" si="93"/>
        <v>17.524130281204798</v>
      </c>
      <c r="AK112" s="406">
        <f t="shared" si="93"/>
        <v>16.68964788686171</v>
      </c>
      <c r="AL112" s="406">
        <f t="shared" si="93"/>
        <v>15.894902749392104</v>
      </c>
      <c r="AM112" s="406">
        <f t="shared" si="93"/>
        <v>15.13800261846867</v>
      </c>
    </row>
    <row r="113" spans="2:39">
      <c r="B113" s="407">
        <v>43951</v>
      </c>
      <c r="D113" s="406"/>
      <c r="E113" s="406"/>
      <c r="F113" s="406"/>
      <c r="G113" s="406">
        <f>+G$39</f>
        <v>122.19298233274431</v>
      </c>
      <c r="H113" s="406">
        <f t="shared" ref="H113:AM113" si="94">G113/(1+H108)</f>
        <v>116.3742688883279</v>
      </c>
      <c r="I113" s="406">
        <f t="shared" si="94"/>
        <v>110.83263703650276</v>
      </c>
      <c r="J113" s="406">
        <f t="shared" si="94"/>
        <v>105.55489241571691</v>
      </c>
      <c r="K113" s="406">
        <f t="shared" si="94"/>
        <v>100.52846896734943</v>
      </c>
      <c r="L113" s="406">
        <f t="shared" si="94"/>
        <v>95.74139901652326</v>
      </c>
      <c r="M113" s="406">
        <f t="shared" si="94"/>
        <v>91.1822847776412</v>
      </c>
      <c r="N113" s="406">
        <f t="shared" si="94"/>
        <v>86.840271216801142</v>
      </c>
      <c r="O113" s="406">
        <f t="shared" si="94"/>
        <v>82.705020206477272</v>
      </c>
      <c r="P113" s="406">
        <f t="shared" si="94"/>
        <v>78.766685910930732</v>
      </c>
      <c r="Q113" s="406">
        <f t="shared" si="94"/>
        <v>75.015891343743547</v>
      </c>
      <c r="R113" s="406">
        <f t="shared" si="94"/>
        <v>71.443706041660519</v>
      </c>
      <c r="S113" s="406">
        <f t="shared" si="94"/>
        <v>68.041624801581449</v>
      </c>
      <c r="T113" s="406">
        <f t="shared" si="94"/>
        <v>64.801547430077562</v>
      </c>
      <c r="U113" s="406">
        <f t="shared" si="94"/>
        <v>61.71575945721672</v>
      </c>
      <c r="V113" s="406">
        <f t="shared" si="94"/>
        <v>58.776913768777824</v>
      </c>
      <c r="W113" s="406">
        <f t="shared" si="94"/>
        <v>55.978013113121733</v>
      </c>
      <c r="X113" s="406">
        <f t="shared" si="94"/>
        <v>53.312393441068316</v>
      </c>
      <c r="Y113" s="406">
        <f t="shared" si="94"/>
        <v>50.773708039112677</v>
      </c>
      <c r="Z113" s="406">
        <f t="shared" si="94"/>
        <v>48.35591241820255</v>
      </c>
      <c r="AA113" s="406">
        <f t="shared" si="94"/>
        <v>46.053249922097663</v>
      </c>
      <c r="AB113" s="406">
        <f t="shared" si="94"/>
        <v>43.86023802104539</v>
      </c>
      <c r="AC113" s="406">
        <f t="shared" si="94"/>
        <v>41.771655258138466</v>
      </c>
      <c r="AD113" s="406">
        <f t="shared" si="94"/>
        <v>39.782528817274731</v>
      </c>
      <c r="AE113" s="406">
        <f t="shared" si="94"/>
        <v>37.888122683118787</v>
      </c>
      <c r="AF113" s="406">
        <f t="shared" si="94"/>
        <v>36.083926364875033</v>
      </c>
      <c r="AG113" s="406">
        <f t="shared" si="94"/>
        <v>34.365644157023837</v>
      </c>
      <c r="AH113" s="406">
        <f t="shared" si="94"/>
        <v>32.72918491145127</v>
      </c>
      <c r="AI113" s="406">
        <f t="shared" si="94"/>
        <v>31.170652296620254</v>
      </c>
      <c r="AJ113" s="406">
        <f t="shared" si="94"/>
        <v>29.686335520590717</v>
      </c>
      <c r="AK113" s="406">
        <f t="shared" si="94"/>
        <v>28.272700495800681</v>
      </c>
      <c r="AL113" s="406">
        <f t="shared" si="94"/>
        <v>26.926381424572075</v>
      </c>
      <c r="AM113" s="406">
        <f t="shared" si="94"/>
        <v>25.644172785306736</v>
      </c>
    </row>
    <row r="114" spans="2:39">
      <c r="B114" s="407">
        <v>43982</v>
      </c>
      <c r="D114" s="406"/>
      <c r="E114" s="406"/>
      <c r="F114" s="406"/>
      <c r="G114" s="406"/>
      <c r="H114" s="406">
        <f>+H$39</f>
        <v>157.44465110032615</v>
      </c>
      <c r="I114" s="406">
        <f t="shared" ref="I114:AM114" si="95">H114/(1+I108)</f>
        <v>149.94728676221538</v>
      </c>
      <c r="J114" s="406">
        <f t="shared" si="95"/>
        <v>142.80693977353846</v>
      </c>
      <c r="K114" s="406">
        <f t="shared" si="95"/>
        <v>136.00660930813186</v>
      </c>
      <c r="L114" s="406">
        <f t="shared" si="95"/>
        <v>129.5301041029827</v>
      </c>
      <c r="M114" s="406">
        <f t="shared" si="95"/>
        <v>123.36200390760257</v>
      </c>
      <c r="N114" s="406">
        <f t="shared" si="95"/>
        <v>117.4876227691453</v>
      </c>
      <c r="O114" s="406">
        <f t="shared" si="95"/>
        <v>111.89297406585267</v>
      </c>
      <c r="P114" s="406">
        <f t="shared" si="95"/>
        <v>106.56473720557396</v>
      </c>
      <c r="Q114" s="406">
        <f t="shared" si="95"/>
        <v>101.49022591007044</v>
      </c>
      <c r="R114" s="406">
        <f t="shared" si="95"/>
        <v>96.657358009590894</v>
      </c>
      <c r="S114" s="406">
        <f t="shared" si="95"/>
        <v>92.054626675800847</v>
      </c>
      <c r="T114" s="406">
        <f t="shared" si="95"/>
        <v>87.671073024572237</v>
      </c>
      <c r="U114" s="406">
        <f t="shared" si="95"/>
        <v>83.496260023402129</v>
      </c>
      <c r="V114" s="406">
        <f t="shared" si="95"/>
        <v>79.520247641335359</v>
      </c>
      <c r="W114" s="406">
        <f t="shared" si="95"/>
        <v>75.733569182224144</v>
      </c>
      <c r="X114" s="406">
        <f t="shared" si="95"/>
        <v>72.127208744975377</v>
      </c>
      <c r="Y114" s="406">
        <f t="shared" si="95"/>
        <v>68.692579757119404</v>
      </c>
      <c r="Z114" s="406">
        <f t="shared" si="95"/>
        <v>65.4215045305899</v>
      </c>
      <c r="AA114" s="406">
        <f t="shared" si="95"/>
        <v>62.306194791037996</v>
      </c>
      <c r="AB114" s="406">
        <f t="shared" si="95"/>
        <v>59.339233134321901</v>
      </c>
      <c r="AC114" s="406">
        <f t="shared" si="95"/>
        <v>56.513555366020853</v>
      </c>
      <c r="AD114" s="406">
        <f t="shared" si="95"/>
        <v>53.822433681924622</v>
      </c>
      <c r="AE114" s="406">
        <f t="shared" si="95"/>
        <v>51.259460649452016</v>
      </c>
      <c r="AF114" s="406">
        <f t="shared" si="95"/>
        <v>48.81853395185906</v>
      </c>
      <c r="AG114" s="406">
        <f t="shared" si="95"/>
        <v>46.493841858913385</v>
      </c>
      <c r="AH114" s="406">
        <f t="shared" si="95"/>
        <v>44.279849389441317</v>
      </c>
      <c r="AI114" s="406">
        <f t="shared" si="95"/>
        <v>42.171285132801252</v>
      </c>
      <c r="AJ114" s="406">
        <f t="shared" si="95"/>
        <v>40.163128697905954</v>
      </c>
      <c r="AK114" s="406">
        <f t="shared" si="95"/>
        <v>38.250598759910432</v>
      </c>
      <c r="AL114" s="406">
        <f t="shared" si="95"/>
        <v>36.429141676105168</v>
      </c>
      <c r="AM114" s="406">
        <f t="shared" si="95"/>
        <v>34.69442064390968</v>
      </c>
    </row>
    <row r="115" spans="2:39">
      <c r="B115" s="407">
        <v>44012</v>
      </c>
      <c r="D115" s="406"/>
      <c r="E115" s="406"/>
      <c r="F115" s="406"/>
      <c r="G115" s="406"/>
      <c r="H115" s="406"/>
      <c r="I115" s="406">
        <f>+I$39</f>
        <v>208.62103837664228</v>
      </c>
      <c r="J115" s="406">
        <f t="shared" ref="J115:AM115" si="96">I115/(1+J108)</f>
        <v>198.68670321584978</v>
      </c>
      <c r="K115" s="406">
        <f t="shared" si="96"/>
        <v>189.22543163414264</v>
      </c>
      <c r="L115" s="406">
        <f t="shared" si="96"/>
        <v>180.21469679442154</v>
      </c>
      <c r="M115" s="406">
        <f t="shared" si="96"/>
        <v>171.63304456611576</v>
      </c>
      <c r="N115" s="406">
        <f t="shared" si="96"/>
        <v>163.46004244391978</v>
      </c>
      <c r="O115" s="406">
        <f t="shared" si="96"/>
        <v>155.6762308989712</v>
      </c>
      <c r="P115" s="406">
        <f t="shared" si="96"/>
        <v>148.26307704663924</v>
      </c>
      <c r="Q115" s="406">
        <f t="shared" si="96"/>
        <v>141.20293052060879</v>
      </c>
      <c r="R115" s="406">
        <f t="shared" si="96"/>
        <v>134.47898144819885</v>
      </c>
      <c r="S115" s="406">
        <f t="shared" si="96"/>
        <v>128.07522042685605</v>
      </c>
      <c r="T115" s="406">
        <f t="shared" si="96"/>
        <v>121.97640040652956</v>
      </c>
      <c r="U115" s="406">
        <f t="shared" si="96"/>
        <v>116.16800038717101</v>
      </c>
      <c r="V115" s="406">
        <f t="shared" si="96"/>
        <v>110.63619084492477</v>
      </c>
      <c r="W115" s="406">
        <f t="shared" si="96"/>
        <v>105.36780080469025</v>
      </c>
      <c r="X115" s="406">
        <f t="shared" si="96"/>
        <v>100.35028648065737</v>
      </c>
      <c r="Y115" s="406">
        <f t="shared" si="96"/>
        <v>95.571701410149871</v>
      </c>
      <c r="Z115" s="406">
        <f t="shared" si="96"/>
        <v>91.020668009666537</v>
      </c>
      <c r="AA115" s="406">
        <f t="shared" si="96"/>
        <v>86.686350485396702</v>
      </c>
      <c r="AB115" s="406">
        <f t="shared" si="96"/>
        <v>82.558429033711136</v>
      </c>
      <c r="AC115" s="406">
        <f t="shared" si="96"/>
        <v>78.627075270201075</v>
      </c>
      <c r="AD115" s="406">
        <f t="shared" si="96"/>
        <v>74.882928828762928</v>
      </c>
      <c r="AE115" s="406">
        <f t="shared" si="96"/>
        <v>71.317075075012312</v>
      </c>
      <c r="AF115" s="406">
        <f t="shared" si="96"/>
        <v>67.9210238809641</v>
      </c>
      <c r="AG115" s="406">
        <f t="shared" si="96"/>
        <v>64.686689410442</v>
      </c>
      <c r="AH115" s="406">
        <f t="shared" si="96"/>
        <v>61.60637086708762</v>
      </c>
      <c r="AI115" s="406">
        <f t="shared" si="96"/>
        <v>58.67273415913106</v>
      </c>
      <c r="AJ115" s="406">
        <f t="shared" si="96"/>
        <v>55.878794437267672</v>
      </c>
      <c r="AK115" s="406">
        <f t="shared" si="96"/>
        <v>53.217899464064445</v>
      </c>
      <c r="AL115" s="406">
        <f>AK115/(1+AL108)</f>
        <v>50.683713775299466</v>
      </c>
      <c r="AM115" s="406">
        <f t="shared" si="96"/>
        <v>48.270203595523299</v>
      </c>
    </row>
    <row r="116" spans="2:39">
      <c r="B116" s="407">
        <v>44043</v>
      </c>
      <c r="D116" s="406"/>
      <c r="E116" s="406"/>
      <c r="F116" s="406"/>
      <c r="G116" s="406"/>
      <c r="H116" s="406"/>
      <c r="I116" s="406"/>
      <c r="J116" s="406">
        <f>+J$39</f>
        <v>266.89084343734675</v>
      </c>
      <c r="K116" s="406">
        <f t="shared" ref="K116:AM116" si="97">J116/(1+K108)</f>
        <v>254.18175565461593</v>
      </c>
      <c r="L116" s="406">
        <f t="shared" si="97"/>
        <v>242.07786252820563</v>
      </c>
      <c r="M116" s="406">
        <f t="shared" si="97"/>
        <v>230.55034526495774</v>
      </c>
      <c r="N116" s="406">
        <f t="shared" si="97"/>
        <v>219.57175739519784</v>
      </c>
      <c r="O116" s="406">
        <f t="shared" si="97"/>
        <v>209.11595942399794</v>
      </c>
      <c r="P116" s="406">
        <f t="shared" si="97"/>
        <v>199.15805659428375</v>
      </c>
      <c r="Q116" s="406">
        <f t="shared" si="97"/>
        <v>189.67433961360356</v>
      </c>
      <c r="R116" s="406">
        <f t="shared" si="97"/>
        <v>180.64222820343196</v>
      </c>
      <c r="S116" s="406">
        <f t="shared" si="97"/>
        <v>172.04021733660184</v>
      </c>
      <c r="T116" s="406">
        <f t="shared" si="97"/>
        <v>163.84782603485888</v>
      </c>
      <c r="U116" s="406">
        <f t="shared" si="97"/>
        <v>156.0455486046275</v>
      </c>
      <c r="V116" s="406">
        <f t="shared" si="97"/>
        <v>148.61480819488332</v>
      </c>
      <c r="W116" s="406">
        <f t="shared" si="97"/>
        <v>141.53791256655555</v>
      </c>
      <c r="X116" s="406">
        <f t="shared" si="97"/>
        <v>134.79801196814813</v>
      </c>
      <c r="Y116" s="406">
        <f t="shared" si="97"/>
        <v>128.37905901728394</v>
      </c>
      <c r="Z116" s="406">
        <f t="shared" si="97"/>
        <v>122.26577049265136</v>
      </c>
      <c r="AA116" s="406">
        <f t="shared" si="97"/>
        <v>116.44359094538224</v>
      </c>
      <c r="AB116" s="406">
        <f t="shared" si="97"/>
        <v>110.89865804322118</v>
      </c>
      <c r="AC116" s="406">
        <f t="shared" si="97"/>
        <v>105.61776956497255</v>
      </c>
      <c r="AD116" s="406">
        <f t="shared" si="97"/>
        <v>100.58835196664052</v>
      </c>
      <c r="AE116" s="406">
        <f t="shared" si="97"/>
        <v>95.798430444419537</v>
      </c>
      <c r="AF116" s="406">
        <f t="shared" si="97"/>
        <v>91.236600423256704</v>
      </c>
      <c r="AG116" s="406">
        <f t="shared" si="97"/>
        <v>86.892000403101619</v>
      </c>
      <c r="AH116" s="406">
        <f t="shared" si="97"/>
        <v>82.754286098192011</v>
      </c>
      <c r="AI116" s="406">
        <f t="shared" si="97"/>
        <v>78.813605807801906</v>
      </c>
      <c r="AJ116" s="406">
        <f t="shared" si="97"/>
        <v>75.060576959811343</v>
      </c>
      <c r="AK116" s="406">
        <f t="shared" si="97"/>
        <v>71.4862637712489</v>
      </c>
      <c r="AL116" s="406">
        <f t="shared" si="97"/>
        <v>68.082155972617997</v>
      </c>
      <c r="AM116" s="406">
        <f t="shared" si="97"/>
        <v>64.840148545350473</v>
      </c>
    </row>
    <row r="117" spans="2:39">
      <c r="B117" s="407">
        <v>44074</v>
      </c>
      <c r="C117" s="4"/>
      <c r="D117" s="406"/>
      <c r="E117" s="406"/>
      <c r="F117" s="406"/>
      <c r="G117" s="406"/>
      <c r="H117" s="406"/>
      <c r="I117" s="406"/>
      <c r="J117" s="406"/>
      <c r="K117" s="406">
        <f>+K$39</f>
        <v>312.90399900662192</v>
      </c>
      <c r="L117" s="406">
        <f t="shared" ref="L117:AM117" si="98">K117/(1+L108)</f>
        <v>298.00380857773513</v>
      </c>
      <c r="M117" s="406">
        <f t="shared" si="98"/>
        <v>283.8131510264144</v>
      </c>
      <c r="N117" s="406">
        <f t="shared" si="98"/>
        <v>270.29823907277563</v>
      </c>
      <c r="O117" s="406">
        <f t="shared" si="98"/>
        <v>257.42689435502439</v>
      </c>
      <c r="P117" s="406">
        <f t="shared" si="98"/>
        <v>245.16847081430893</v>
      </c>
      <c r="Q117" s="406">
        <f t="shared" si="98"/>
        <v>233.49378172791327</v>
      </c>
      <c r="R117" s="406">
        <f t="shared" si="98"/>
        <v>222.37503021706024</v>
      </c>
      <c r="S117" s="406">
        <f t="shared" si="98"/>
        <v>211.78574306386687</v>
      </c>
      <c r="T117" s="406">
        <f t="shared" si="98"/>
        <v>201.7007076798732</v>
      </c>
      <c r="U117" s="406">
        <f t="shared" si="98"/>
        <v>192.09591207606971</v>
      </c>
      <c r="V117" s="406">
        <f t="shared" si="98"/>
        <v>182.94848769149496</v>
      </c>
      <c r="W117" s="406">
        <f t="shared" si="98"/>
        <v>174.2366549442809</v>
      </c>
      <c r="X117" s="406">
        <f t="shared" si="98"/>
        <v>165.93967137550561</v>
      </c>
      <c r="Y117" s="406">
        <f t="shared" si="98"/>
        <v>158.03778226238629</v>
      </c>
      <c r="Z117" s="406">
        <f t="shared" si="98"/>
        <v>150.51217358322504</v>
      </c>
      <c r="AA117" s="406">
        <f t="shared" si="98"/>
        <v>143.34492722211908</v>
      </c>
      <c r="AB117" s="406">
        <f t="shared" si="98"/>
        <v>136.51897830678007</v>
      </c>
      <c r="AC117" s="406">
        <f t="shared" si="98"/>
        <v>130.01807457788578</v>
      </c>
      <c r="AD117" s="406">
        <f t="shared" si="98"/>
        <v>123.82673769322454</v>
      </c>
      <c r="AE117" s="406">
        <f t="shared" si="98"/>
        <v>117.93022637449955</v>
      </c>
      <c r="AF117" s="406">
        <f t="shared" si="98"/>
        <v>112.31450130904719</v>
      </c>
      <c r="AG117" s="406">
        <f t="shared" si="98"/>
        <v>106.96619172290208</v>
      </c>
      <c r="AH117" s="406">
        <f t="shared" si="98"/>
        <v>101.87256354562102</v>
      </c>
      <c r="AI117" s="406">
        <f t="shared" si="98"/>
        <v>97.021489091067636</v>
      </c>
      <c r="AJ117" s="406">
        <f t="shared" si="98"/>
        <v>92.401418181969177</v>
      </c>
      <c r="AK117" s="406">
        <f t="shared" si="98"/>
        <v>88.001350649494455</v>
      </c>
      <c r="AL117" s="406">
        <f t="shared" si="98"/>
        <v>83.810810142375672</v>
      </c>
      <c r="AM117" s="406">
        <f t="shared" si="98"/>
        <v>79.819819183214918</v>
      </c>
    </row>
    <row r="118" spans="2:39">
      <c r="B118" s="407">
        <v>44104</v>
      </c>
      <c r="D118" s="406"/>
      <c r="E118" s="406"/>
      <c r="F118" s="406"/>
      <c r="G118" s="406"/>
      <c r="H118" s="406"/>
      <c r="I118" s="406"/>
      <c r="J118" s="406"/>
      <c r="K118" s="406"/>
      <c r="L118" s="406">
        <f>+L$39</f>
        <v>392.60345440008876</v>
      </c>
      <c r="M118" s="406">
        <f t="shared" ref="M118:AM118" si="99">L118/(1+M108)</f>
        <v>373.90805180960831</v>
      </c>
      <c r="N118" s="406">
        <f t="shared" si="99"/>
        <v>356.10290648534124</v>
      </c>
      <c r="O118" s="406">
        <f t="shared" si="99"/>
        <v>339.14562522413451</v>
      </c>
      <c r="P118" s="406">
        <f t="shared" si="99"/>
        <v>322.99583354679476</v>
      </c>
      <c r="Q118" s="406">
        <f t="shared" si="99"/>
        <v>307.61507956837596</v>
      </c>
      <c r="R118" s="406">
        <f t="shared" si="99"/>
        <v>292.96674244607232</v>
      </c>
      <c r="S118" s="406">
        <f t="shared" si="99"/>
        <v>279.01594518673551</v>
      </c>
      <c r="T118" s="406">
        <f t="shared" si="99"/>
        <v>265.72947160641473</v>
      </c>
      <c r="U118" s="406">
        <f t="shared" si="99"/>
        <v>253.07568724420449</v>
      </c>
      <c r="V118" s="406">
        <f t="shared" si="99"/>
        <v>241.02446404209951</v>
      </c>
      <c r="W118" s="406">
        <f t="shared" si="99"/>
        <v>229.54710861152333</v>
      </c>
      <c r="X118" s="406">
        <f t="shared" si="99"/>
        <v>218.61629391573649</v>
      </c>
      <c r="Y118" s="406">
        <f t="shared" si="99"/>
        <v>208.20599420546333</v>
      </c>
      <c r="Z118" s="406">
        <f t="shared" si="99"/>
        <v>198.29142305282221</v>
      </c>
      <c r="AA118" s="406">
        <f t="shared" si="99"/>
        <v>188.84897433602114</v>
      </c>
      <c r="AB118" s="406">
        <f t="shared" si="99"/>
        <v>179.85616603430583</v>
      </c>
      <c r="AC118" s="406">
        <f t="shared" si="99"/>
        <v>171.29158669933886</v>
      </c>
      <c r="AD118" s="406">
        <f t="shared" si="99"/>
        <v>163.13484447556081</v>
      </c>
      <c r="AE118" s="406">
        <f t="shared" si="99"/>
        <v>155.36651854815315</v>
      </c>
      <c r="AF118" s="406">
        <f t="shared" si="99"/>
        <v>147.968112903003</v>
      </c>
      <c r="AG118" s="406">
        <f t="shared" si="99"/>
        <v>140.92201228857428</v>
      </c>
      <c r="AH118" s="406">
        <f t="shared" si="99"/>
        <v>134.21144027483265</v>
      </c>
      <c r="AI118" s="406">
        <f t="shared" si="99"/>
        <v>127.82041930936442</v>
      </c>
      <c r="AJ118" s="406">
        <f t="shared" si="99"/>
        <v>121.73373267558516</v>
      </c>
      <c r="AK118" s="406">
        <f t="shared" si="99"/>
        <v>115.93688826246205</v>
      </c>
      <c r="AL118" s="406">
        <f t="shared" si="99"/>
        <v>110.41608405948766</v>
      </c>
      <c r="AM118" s="406">
        <f t="shared" si="99"/>
        <v>105.15817529475015</v>
      </c>
    </row>
    <row r="119" spans="2:39">
      <c r="B119" s="407">
        <v>44135</v>
      </c>
      <c r="D119" s="406"/>
      <c r="E119" s="406"/>
      <c r="F119" s="406"/>
      <c r="G119" s="406"/>
      <c r="H119" s="406"/>
      <c r="I119" s="406"/>
      <c r="J119" s="406"/>
      <c r="K119" s="406"/>
      <c r="L119" s="406"/>
      <c r="M119" s="406">
        <f>+M$39</f>
        <v>473.21333548828875</v>
      </c>
      <c r="N119" s="406">
        <f t="shared" ref="N119:AM119" si="100">M119/(1+N108)</f>
        <v>450.67936713170354</v>
      </c>
      <c r="O119" s="406">
        <f t="shared" si="100"/>
        <v>429.21844488733672</v>
      </c>
      <c r="P119" s="406">
        <f t="shared" si="100"/>
        <v>408.77947132127304</v>
      </c>
      <c r="Q119" s="406">
        <f t="shared" si="100"/>
        <v>389.31378221073624</v>
      </c>
      <c r="R119" s="406">
        <f t="shared" si="100"/>
        <v>370.77503067689162</v>
      </c>
      <c r="S119" s="406">
        <f t="shared" si="100"/>
        <v>353.11907683513488</v>
      </c>
      <c r="T119" s="406">
        <f t="shared" si="100"/>
        <v>336.30388270012844</v>
      </c>
      <c r="U119" s="406">
        <f t="shared" si="100"/>
        <v>320.28941209536043</v>
      </c>
      <c r="V119" s="406">
        <f t="shared" si="100"/>
        <v>305.03753532891466</v>
      </c>
      <c r="W119" s="406">
        <f t="shared" si="100"/>
        <v>290.51193840849015</v>
      </c>
      <c r="X119" s="406">
        <f t="shared" si="100"/>
        <v>276.67803657951441</v>
      </c>
      <c r="Y119" s="406">
        <f t="shared" si="100"/>
        <v>263.50289198048989</v>
      </c>
      <c r="Z119" s="406">
        <f t="shared" si="100"/>
        <v>250.95513521951418</v>
      </c>
      <c r="AA119" s="406">
        <f t="shared" si="100"/>
        <v>239.00489068525158</v>
      </c>
      <c r="AB119" s="406">
        <f t="shared" si="100"/>
        <v>227.62370541452532</v>
      </c>
      <c r="AC119" s="406">
        <f t="shared" si="100"/>
        <v>216.78448134716697</v>
      </c>
      <c r="AD119" s="406">
        <f t="shared" si="100"/>
        <v>206.46141080682568</v>
      </c>
      <c r="AE119" s="406">
        <f t="shared" si="100"/>
        <v>196.62991505411969</v>
      </c>
      <c r="AF119" s="406">
        <f t="shared" si="100"/>
        <v>187.26658576582827</v>
      </c>
      <c r="AG119" s="406">
        <f t="shared" si="100"/>
        <v>178.34912930078883</v>
      </c>
      <c r="AH119" s="406">
        <f t="shared" si="100"/>
        <v>169.85631361979887</v>
      </c>
      <c r="AI119" s="406">
        <f t="shared" si="100"/>
        <v>161.76791773314179</v>
      </c>
      <c r="AJ119" s="406">
        <f t="shared" si="100"/>
        <v>154.06468355537314</v>
      </c>
      <c r="AK119" s="406">
        <f t="shared" si="100"/>
        <v>146.72827005273632</v>
      </c>
      <c r="AL119" s="406">
        <f t="shared" si="100"/>
        <v>139.7412095740346</v>
      </c>
      <c r="AM119" s="406">
        <f t="shared" si="100"/>
        <v>133.08686626098532</v>
      </c>
    </row>
    <row r="120" spans="2:39">
      <c r="B120" s="407">
        <v>44165</v>
      </c>
      <c r="C120" s="130"/>
      <c r="D120" s="408"/>
      <c r="E120" s="406"/>
      <c r="F120" s="406"/>
      <c r="G120" s="406"/>
      <c r="H120" s="406"/>
      <c r="I120" s="406"/>
      <c r="J120" s="406"/>
      <c r="K120" s="406"/>
      <c r="L120" s="406"/>
      <c r="M120" s="406"/>
      <c r="N120" s="406">
        <f>+N$39</f>
        <v>541.13203004021818</v>
      </c>
      <c r="O120" s="406">
        <f t="shared" ref="O120:AM120" si="101">N120/(1+O108)</f>
        <v>515.36383813354109</v>
      </c>
      <c r="P120" s="406">
        <f t="shared" si="101"/>
        <v>490.82270298432485</v>
      </c>
      <c r="Q120" s="406">
        <f t="shared" si="101"/>
        <v>467.45019331840462</v>
      </c>
      <c r="R120" s="406">
        <f t="shared" si="101"/>
        <v>445.19066030324245</v>
      </c>
      <c r="S120" s="406">
        <f t="shared" si="101"/>
        <v>423.99110505070706</v>
      </c>
      <c r="T120" s="406">
        <f t="shared" si="101"/>
        <v>403.80105242924481</v>
      </c>
      <c r="U120" s="406">
        <f t="shared" si="101"/>
        <v>384.57243088499501</v>
      </c>
      <c r="V120" s="406">
        <f t="shared" si="101"/>
        <v>366.2594579857095</v>
      </c>
      <c r="W120" s="406">
        <f t="shared" si="101"/>
        <v>348.8185314149614</v>
      </c>
      <c r="X120" s="406">
        <f t="shared" si="101"/>
        <v>332.20812515710605</v>
      </c>
      <c r="Y120" s="406">
        <f t="shared" si="101"/>
        <v>316.38869062581529</v>
      </c>
      <c r="Z120" s="406">
        <f t="shared" si="101"/>
        <v>301.32256250077643</v>
      </c>
      <c r="AA120" s="406">
        <f t="shared" si="101"/>
        <v>286.97386904835849</v>
      </c>
      <c r="AB120" s="406">
        <f t="shared" si="101"/>
        <v>273.30844671272234</v>
      </c>
      <c r="AC120" s="406">
        <f t="shared" si="101"/>
        <v>260.29375877402128</v>
      </c>
      <c r="AD120" s="406">
        <f t="shared" si="101"/>
        <v>247.89881788002026</v>
      </c>
      <c r="AE120" s="406">
        <f t="shared" si="101"/>
        <v>236.09411226668595</v>
      </c>
      <c r="AF120" s="406">
        <f t="shared" si="101"/>
        <v>224.85153549208187</v>
      </c>
      <c r="AG120" s="406">
        <f t="shared" si="101"/>
        <v>214.14431951626844</v>
      </c>
      <c r="AH120" s="406">
        <f t="shared" si="101"/>
        <v>203.94697096787471</v>
      </c>
      <c r="AI120" s="406">
        <f t="shared" si="101"/>
        <v>194.23521044559496</v>
      </c>
      <c r="AJ120" s="406">
        <f t="shared" si="101"/>
        <v>184.98591471009044</v>
      </c>
      <c r="AK120" s="406">
        <f t="shared" si="101"/>
        <v>176.17706162865755</v>
      </c>
      <c r="AL120" s="406">
        <f t="shared" si="101"/>
        <v>167.78767774157862</v>
      </c>
      <c r="AM120" s="406">
        <f t="shared" si="101"/>
        <v>159.79778832531295</v>
      </c>
    </row>
    <row r="121" spans="2:39">
      <c r="B121" s="407">
        <v>44196</v>
      </c>
      <c r="C121" s="130"/>
      <c r="D121" s="408"/>
      <c r="E121" s="406"/>
      <c r="F121" s="406"/>
      <c r="G121" s="406"/>
      <c r="H121" s="406"/>
      <c r="I121" s="406"/>
      <c r="J121" s="406"/>
      <c r="K121" s="406"/>
      <c r="L121" s="406"/>
      <c r="M121" s="406"/>
      <c r="N121" s="406"/>
      <c r="O121" s="406">
        <f>+O$39</f>
        <v>614.11136025124551</v>
      </c>
      <c r="P121" s="406">
        <f t="shared" ref="P121:AM121" si="102">O121/(1+P108)</f>
        <v>584.8679621440433</v>
      </c>
      <c r="Q121" s="406">
        <f t="shared" si="102"/>
        <v>557.01710680385077</v>
      </c>
      <c r="R121" s="406">
        <f t="shared" si="102"/>
        <v>530.49248267033408</v>
      </c>
      <c r="S121" s="406">
        <f t="shared" si="102"/>
        <v>505.23093587650862</v>
      </c>
      <c r="T121" s="406">
        <f t="shared" si="102"/>
        <v>481.17231988238916</v>
      </c>
      <c r="U121" s="406">
        <f t="shared" si="102"/>
        <v>458.25935226894205</v>
      </c>
      <c r="V121" s="406">
        <f t="shared" si="102"/>
        <v>436.43747835137339</v>
      </c>
      <c r="W121" s="406">
        <f t="shared" si="102"/>
        <v>415.65474128702226</v>
      </c>
      <c r="X121" s="406">
        <f t="shared" si="102"/>
        <v>395.8616583685926</v>
      </c>
      <c r="Y121" s="406">
        <f t="shared" si="102"/>
        <v>377.01110320818339</v>
      </c>
      <c r="Z121" s="406">
        <f t="shared" si="102"/>
        <v>359.05819353160319</v>
      </c>
      <c r="AA121" s="406">
        <f t="shared" si="102"/>
        <v>341.96018431581257</v>
      </c>
      <c r="AB121" s="406">
        <f t="shared" si="102"/>
        <v>325.67636601505956</v>
      </c>
      <c r="AC121" s="406">
        <f t="shared" si="102"/>
        <v>310.16796763339005</v>
      </c>
      <c r="AD121" s="406">
        <f t="shared" si="102"/>
        <v>295.39806441275243</v>
      </c>
      <c r="AE121" s="406">
        <f t="shared" si="102"/>
        <v>281.33148991690706</v>
      </c>
      <c r="AF121" s="406">
        <f t="shared" si="102"/>
        <v>267.93475230181622</v>
      </c>
      <c r="AG121" s="406">
        <f t="shared" si="102"/>
        <v>255.17595457315829</v>
      </c>
      <c r="AH121" s="406">
        <f t="shared" si="102"/>
        <v>243.02471864110314</v>
      </c>
      <c r="AI121" s="406">
        <f t="shared" si="102"/>
        <v>231.45211299152677</v>
      </c>
      <c r="AJ121" s="406">
        <f t="shared" si="102"/>
        <v>220.43058380145405</v>
      </c>
      <c r="AK121" s="406">
        <f t="shared" si="102"/>
        <v>209.93388933471815</v>
      </c>
      <c r="AL121" s="406">
        <f t="shared" si="102"/>
        <v>199.93703746163632</v>
      </c>
      <c r="AM121" s="406">
        <f t="shared" si="102"/>
        <v>190.41622615393933</v>
      </c>
    </row>
    <row r="122" spans="2:39">
      <c r="B122" s="407">
        <v>44227</v>
      </c>
      <c r="C122" s="32"/>
      <c r="D122" s="406"/>
      <c r="E122" s="406"/>
      <c r="F122" s="406"/>
      <c r="G122" s="406"/>
      <c r="H122" s="406"/>
      <c r="I122" s="406"/>
      <c r="J122" s="406"/>
      <c r="K122" s="406"/>
      <c r="L122" s="406"/>
      <c r="M122" s="406"/>
      <c r="N122" s="406"/>
      <c r="O122" s="406"/>
      <c r="P122" s="406">
        <f>+P$39</f>
        <v>685.79686016100493</v>
      </c>
      <c r="Q122" s="406">
        <f t="shared" ref="Q122:AM122" si="103">P122/(1+Q108)</f>
        <v>653.13986682000461</v>
      </c>
      <c r="R122" s="406">
        <f t="shared" si="103"/>
        <v>622.03796840000439</v>
      </c>
      <c r="S122" s="406">
        <f t="shared" si="103"/>
        <v>592.41711276190892</v>
      </c>
      <c r="T122" s="406">
        <f t="shared" si="103"/>
        <v>564.20677405896083</v>
      </c>
      <c r="U122" s="406">
        <f t="shared" si="103"/>
        <v>537.33978481805786</v>
      </c>
      <c r="V122" s="406">
        <f t="shared" si="103"/>
        <v>511.75217601719794</v>
      </c>
      <c r="W122" s="406">
        <f t="shared" si="103"/>
        <v>487.38302477828375</v>
      </c>
      <c r="X122" s="406">
        <f t="shared" si="103"/>
        <v>464.17430931265119</v>
      </c>
      <c r="Y122" s="406">
        <f t="shared" si="103"/>
        <v>442.07077077395348</v>
      </c>
      <c r="Z122" s="406">
        <f t="shared" si="103"/>
        <v>421.01978168947949</v>
      </c>
      <c r="AA122" s="406">
        <f t="shared" si="103"/>
        <v>400.97122065664712</v>
      </c>
      <c r="AB122" s="406">
        <f t="shared" si="103"/>
        <v>381.87735300633057</v>
      </c>
      <c r="AC122" s="406">
        <f t="shared" si="103"/>
        <v>363.69271714888623</v>
      </c>
      <c r="AD122" s="406">
        <f t="shared" si="103"/>
        <v>346.37401633227256</v>
      </c>
      <c r="AE122" s="406">
        <f t="shared" si="103"/>
        <v>329.88001555454531</v>
      </c>
      <c r="AF122" s="406">
        <f t="shared" si="103"/>
        <v>314.17144338528124</v>
      </c>
      <c r="AG122" s="406">
        <f t="shared" si="103"/>
        <v>299.21089846217257</v>
      </c>
      <c r="AH122" s="406">
        <f t="shared" si="103"/>
        <v>284.96276044016435</v>
      </c>
      <c r="AI122" s="406">
        <f t="shared" si="103"/>
        <v>271.39310518110887</v>
      </c>
      <c r="AJ122" s="406">
        <f t="shared" si="103"/>
        <v>258.46962398200844</v>
      </c>
      <c r="AK122" s="406">
        <f t="shared" si="103"/>
        <v>246.16154664953183</v>
      </c>
      <c r="AL122" s="406">
        <f t="shared" si="103"/>
        <v>234.43956823764935</v>
      </c>
      <c r="AM122" s="406">
        <f t="shared" si="103"/>
        <v>223.27577927395177</v>
      </c>
    </row>
    <row r="123" spans="2:39">
      <c r="B123" s="407">
        <v>44255</v>
      </c>
      <c r="C123" s="32"/>
      <c r="D123" s="406"/>
      <c r="E123" s="406"/>
      <c r="F123" s="406"/>
      <c r="G123" s="406"/>
      <c r="H123" s="406"/>
      <c r="I123" s="406"/>
      <c r="J123" s="406"/>
      <c r="K123" s="406"/>
      <c r="L123" s="406"/>
      <c r="M123" s="406"/>
      <c r="N123" s="406"/>
      <c r="O123" s="406"/>
      <c r="P123" s="406"/>
      <c r="Q123" s="406">
        <f>+Q$39</f>
        <v>756.35773890897906</v>
      </c>
      <c r="R123" s="406">
        <f t="shared" ref="R123:AM123" si="104">Q123/(1+R108)</f>
        <v>720.34070372283713</v>
      </c>
      <c r="S123" s="406">
        <f t="shared" si="104"/>
        <v>686.03876545032108</v>
      </c>
      <c r="T123" s="406">
        <f t="shared" si="104"/>
        <v>653.37025280982959</v>
      </c>
      <c r="U123" s="406">
        <f t="shared" si="104"/>
        <v>622.25738362840912</v>
      </c>
      <c r="V123" s="406">
        <f t="shared" si="104"/>
        <v>592.6260796461039</v>
      </c>
      <c r="W123" s="406">
        <f t="shared" si="104"/>
        <v>564.40579013914657</v>
      </c>
      <c r="X123" s="406">
        <f t="shared" si="104"/>
        <v>537.52932394204436</v>
      </c>
      <c r="Y123" s="406">
        <f t="shared" si="104"/>
        <v>511.93268946861366</v>
      </c>
      <c r="Z123" s="406">
        <f t="shared" si="104"/>
        <v>487.55494235106062</v>
      </c>
      <c r="AA123" s="406">
        <f t="shared" si="104"/>
        <v>464.33804033434342</v>
      </c>
      <c r="AB123" s="406">
        <f t="shared" si="104"/>
        <v>442.22670508032706</v>
      </c>
      <c r="AC123" s="406">
        <f t="shared" si="104"/>
        <v>421.16829055269244</v>
      </c>
      <c r="AD123" s="406">
        <f t="shared" si="104"/>
        <v>401.11265766923088</v>
      </c>
      <c r="AE123" s="406">
        <f t="shared" si="104"/>
        <v>382.01205492307702</v>
      </c>
      <c r="AF123" s="406">
        <f t="shared" si="104"/>
        <v>363.82100468864473</v>
      </c>
      <c r="AG123" s="406">
        <f t="shared" si="104"/>
        <v>346.49619494156639</v>
      </c>
      <c r="AH123" s="406">
        <f t="shared" si="104"/>
        <v>329.99637613482514</v>
      </c>
      <c r="AI123" s="406">
        <f t="shared" si="104"/>
        <v>314.28226298554773</v>
      </c>
      <c r="AJ123" s="406">
        <f t="shared" si="104"/>
        <v>299.31644093861689</v>
      </c>
      <c r="AK123" s="406">
        <f t="shared" si="104"/>
        <v>285.06327708439704</v>
      </c>
      <c r="AL123" s="406">
        <f t="shared" si="104"/>
        <v>271.48883531847338</v>
      </c>
      <c r="AM123" s="406">
        <f t="shared" si="104"/>
        <v>258.56079554140319</v>
      </c>
    </row>
    <row r="124" spans="2:39">
      <c r="B124" s="407">
        <v>44286</v>
      </c>
      <c r="D124" s="406"/>
      <c r="E124" s="406"/>
      <c r="F124" s="406"/>
      <c r="G124" s="406"/>
      <c r="H124" s="406"/>
      <c r="I124" s="406"/>
      <c r="J124" s="406"/>
      <c r="K124" s="406"/>
      <c r="L124" s="406"/>
      <c r="M124" s="406"/>
      <c r="N124" s="406"/>
      <c r="O124" s="406"/>
      <c r="P124" s="406"/>
      <c r="Q124" s="406"/>
      <c r="R124" s="406">
        <f>+R$39</f>
        <v>817.09476913434344</v>
      </c>
      <c r="S124" s="406">
        <f t="shared" ref="S124:AM124" si="105">R124/(1+S108)</f>
        <v>778.18549441366042</v>
      </c>
      <c r="T124" s="406">
        <f t="shared" si="105"/>
        <v>741.12904229872413</v>
      </c>
      <c r="U124" s="406">
        <f t="shared" si="105"/>
        <v>705.83718314164196</v>
      </c>
      <c r="V124" s="406">
        <f t="shared" si="105"/>
        <v>672.22588870632569</v>
      </c>
      <c r="W124" s="406">
        <f t="shared" si="105"/>
        <v>640.2151321012625</v>
      </c>
      <c r="X124" s="406">
        <f t="shared" si="105"/>
        <v>609.72869723929762</v>
      </c>
      <c r="Y124" s="406">
        <f t="shared" si="105"/>
        <v>580.69399737075958</v>
      </c>
      <c r="Z124" s="406">
        <f t="shared" si="105"/>
        <v>553.04190225786624</v>
      </c>
      <c r="AA124" s="406">
        <f t="shared" si="105"/>
        <v>526.70657357892026</v>
      </c>
      <c r="AB124" s="406">
        <f t="shared" si="105"/>
        <v>501.62530817040022</v>
      </c>
      <c r="AC124" s="406">
        <f t="shared" si="105"/>
        <v>477.73838873371449</v>
      </c>
      <c r="AD124" s="406">
        <f t="shared" si="105"/>
        <v>454.98894165115661</v>
      </c>
      <c r="AE124" s="406">
        <f t="shared" si="105"/>
        <v>433.32280157253007</v>
      </c>
      <c r="AF124" s="406">
        <f t="shared" si="105"/>
        <v>412.6883824500286</v>
      </c>
      <c r="AG124" s="406">
        <f t="shared" si="105"/>
        <v>393.03655471431296</v>
      </c>
      <c r="AH124" s="406">
        <f t="shared" si="105"/>
        <v>374.32052829934565</v>
      </c>
      <c r="AI124" s="406">
        <f t="shared" si="105"/>
        <v>356.49574123747203</v>
      </c>
      <c r="AJ124" s="406">
        <f t="shared" si="105"/>
        <v>339.51975355949713</v>
      </c>
      <c r="AK124" s="406">
        <f t="shared" si="105"/>
        <v>323.35214624714013</v>
      </c>
      <c r="AL124" s="406">
        <f t="shared" si="105"/>
        <v>307.95442499727631</v>
      </c>
      <c r="AM124" s="406">
        <f t="shared" si="105"/>
        <v>293.28992856883457</v>
      </c>
    </row>
    <row r="125" spans="2:39">
      <c r="B125" s="407">
        <v>44316</v>
      </c>
      <c r="D125" s="406"/>
      <c r="E125" s="406"/>
      <c r="F125" s="406"/>
      <c r="G125" s="406"/>
      <c r="H125" s="406"/>
      <c r="I125" s="406"/>
      <c r="J125" s="406"/>
      <c r="K125" s="406"/>
      <c r="L125" s="406"/>
      <c r="M125" s="406"/>
      <c r="N125" s="406"/>
      <c r="O125" s="406"/>
      <c r="P125" s="406"/>
      <c r="Q125" s="406"/>
      <c r="R125" s="406"/>
      <c r="S125" s="406">
        <f>+S$39</f>
        <v>891.05598701464851</v>
      </c>
      <c r="T125" s="406">
        <f t="shared" ref="T125:AM125" si="106">S125/(1+T108)</f>
        <v>848.62474953776041</v>
      </c>
      <c r="U125" s="406">
        <f t="shared" si="106"/>
        <v>808.21404717881944</v>
      </c>
      <c r="V125" s="406">
        <f t="shared" si="106"/>
        <v>769.72766397982798</v>
      </c>
      <c r="W125" s="406">
        <f t="shared" si="106"/>
        <v>733.07396569507421</v>
      </c>
      <c r="X125" s="406">
        <f t="shared" si="106"/>
        <v>698.16568161435634</v>
      </c>
      <c r="Y125" s="406">
        <f t="shared" si="106"/>
        <v>664.91969677557745</v>
      </c>
      <c r="Z125" s="406">
        <f t="shared" si="106"/>
        <v>633.25685407197852</v>
      </c>
      <c r="AA125" s="406">
        <f t="shared" si="106"/>
        <v>603.10176578283665</v>
      </c>
      <c r="AB125" s="406">
        <f t="shared" si="106"/>
        <v>574.38263407889201</v>
      </c>
      <c r="AC125" s="406">
        <f t="shared" si="106"/>
        <v>547.03108007513526</v>
      </c>
      <c r="AD125" s="406">
        <f t="shared" si="106"/>
        <v>520.98198102393837</v>
      </c>
      <c r="AE125" s="406">
        <f t="shared" si="106"/>
        <v>496.17331526089367</v>
      </c>
      <c r="AF125" s="406">
        <f t="shared" si="106"/>
        <v>472.54601453418445</v>
      </c>
      <c r="AG125" s="406">
        <f t="shared" si="106"/>
        <v>450.04382336588992</v>
      </c>
      <c r="AH125" s="406">
        <f t="shared" si="106"/>
        <v>428.61316511037131</v>
      </c>
      <c r="AI125" s="406">
        <f t="shared" si="106"/>
        <v>408.20301439082982</v>
      </c>
      <c r="AJ125" s="406">
        <f t="shared" si="106"/>
        <v>388.76477561031408</v>
      </c>
      <c r="AK125" s="406">
        <f t="shared" si="106"/>
        <v>370.25216724791812</v>
      </c>
      <c r="AL125" s="406">
        <f t="shared" si="106"/>
        <v>352.62111166468389</v>
      </c>
      <c r="AM125" s="406">
        <f t="shared" si="106"/>
        <v>335.8296301568418</v>
      </c>
    </row>
    <row r="126" spans="2:39">
      <c r="B126" s="407">
        <v>44347</v>
      </c>
      <c r="D126" s="406"/>
      <c r="E126" s="406"/>
      <c r="F126" s="406"/>
      <c r="G126" s="406"/>
      <c r="H126" s="406"/>
      <c r="I126" s="406"/>
      <c r="J126" s="406"/>
      <c r="K126" s="406"/>
      <c r="L126" s="406"/>
      <c r="M126" s="406"/>
      <c r="N126" s="406"/>
      <c r="O126" s="406"/>
      <c r="P126" s="406"/>
      <c r="Q126" s="406"/>
      <c r="R126" s="406"/>
      <c r="S126" s="406"/>
      <c r="T126" s="406">
        <f>+T$39</f>
        <v>954.57946455746651</v>
      </c>
      <c r="U126" s="406">
        <f t="shared" ref="U126:AM126" si="107">T126/(1+U108)</f>
        <v>909.12329957853945</v>
      </c>
      <c r="V126" s="406">
        <f t="shared" si="107"/>
        <v>865.83171388432322</v>
      </c>
      <c r="W126" s="406">
        <f t="shared" si="107"/>
        <v>824.60163227078397</v>
      </c>
      <c r="X126" s="406">
        <f t="shared" si="107"/>
        <v>785.33488787693705</v>
      </c>
      <c r="Y126" s="406">
        <f t="shared" si="107"/>
        <v>747.93798845422577</v>
      </c>
      <c r="Z126" s="406">
        <f t="shared" si="107"/>
        <v>712.3218937659293</v>
      </c>
      <c r="AA126" s="406">
        <f t="shared" si="107"/>
        <v>678.40180358659927</v>
      </c>
      <c r="AB126" s="406">
        <f t="shared" si="107"/>
        <v>646.09695579676122</v>
      </c>
      <c r="AC126" s="406">
        <f t="shared" si="107"/>
        <v>615.3304340921535</v>
      </c>
      <c r="AD126" s="406">
        <f t="shared" si="107"/>
        <v>586.02898484967</v>
      </c>
      <c r="AE126" s="406">
        <f t="shared" si="107"/>
        <v>558.12284271397141</v>
      </c>
      <c r="AF126" s="406">
        <f t="shared" si="107"/>
        <v>531.54556448949654</v>
      </c>
      <c r="AG126" s="406">
        <f t="shared" si="107"/>
        <v>506.23387094237762</v>
      </c>
      <c r="AH126" s="406">
        <f t="shared" si="107"/>
        <v>482.12749613559771</v>
      </c>
      <c r="AI126" s="406">
        <f t="shared" si="107"/>
        <v>459.16904393866446</v>
      </c>
      <c r="AJ126" s="406">
        <f t="shared" si="107"/>
        <v>437.30385137015662</v>
      </c>
      <c r="AK126" s="406">
        <f t="shared" si="107"/>
        <v>416.47985844776821</v>
      </c>
      <c r="AL126" s="406">
        <f t="shared" si="107"/>
        <v>396.64748423596973</v>
      </c>
      <c r="AM126" s="406">
        <f t="shared" si="107"/>
        <v>377.75950879616164</v>
      </c>
    </row>
    <row r="127" spans="2:39">
      <c r="B127" s="407">
        <v>44377</v>
      </c>
      <c r="D127" s="406"/>
      <c r="E127" s="406"/>
      <c r="F127" s="406"/>
      <c r="G127" s="406"/>
      <c r="H127" s="406"/>
      <c r="I127" s="406"/>
      <c r="J127" s="406"/>
      <c r="K127" s="406"/>
      <c r="L127" s="406"/>
      <c r="M127" s="406"/>
      <c r="N127" s="406"/>
      <c r="O127" s="406"/>
      <c r="P127" s="406"/>
      <c r="Q127" s="406"/>
      <c r="R127" s="406"/>
      <c r="S127" s="406"/>
      <c r="T127" s="406"/>
      <c r="U127" s="406">
        <f>+U$39</f>
        <v>1021.9292939789433</v>
      </c>
      <c r="V127" s="406">
        <f t="shared" ref="V127:AM127" si="108">U127/(1+V108)</f>
        <v>973.2659942656602</v>
      </c>
      <c r="W127" s="406">
        <f t="shared" si="108"/>
        <v>926.91999453872393</v>
      </c>
      <c r="X127" s="406">
        <f t="shared" si="108"/>
        <v>882.78094717973704</v>
      </c>
      <c r="Y127" s="406">
        <f t="shared" si="108"/>
        <v>840.74375921879709</v>
      </c>
      <c r="Z127" s="406">
        <f t="shared" si="108"/>
        <v>800.70834211314002</v>
      </c>
      <c r="AA127" s="406">
        <f t="shared" si="108"/>
        <v>762.57937344108575</v>
      </c>
      <c r="AB127" s="406">
        <f t="shared" si="108"/>
        <v>726.26606994389113</v>
      </c>
      <c r="AC127" s="406">
        <f t="shared" si="108"/>
        <v>691.68197137513437</v>
      </c>
      <c r="AD127" s="406">
        <f t="shared" si="108"/>
        <v>658.74473464298512</v>
      </c>
      <c r="AE127" s="406">
        <f t="shared" si="108"/>
        <v>627.37593775522384</v>
      </c>
      <c r="AF127" s="406">
        <f t="shared" si="108"/>
        <v>597.50089310021315</v>
      </c>
      <c r="AG127" s="406">
        <f t="shared" si="108"/>
        <v>569.04846961925057</v>
      </c>
      <c r="AH127" s="406">
        <f t="shared" si="108"/>
        <v>541.95092344690534</v>
      </c>
      <c r="AI127" s="406">
        <f t="shared" si="108"/>
        <v>516.14373661610034</v>
      </c>
      <c r="AJ127" s="406">
        <f t="shared" si="108"/>
        <v>491.56546344390506</v>
      </c>
      <c r="AK127" s="406">
        <f t="shared" si="108"/>
        <v>468.1575842322905</v>
      </c>
      <c r="AL127" s="406">
        <f t="shared" si="108"/>
        <v>445.86436593551474</v>
      </c>
      <c r="AM127" s="406">
        <f t="shared" si="108"/>
        <v>424.63272946239499</v>
      </c>
    </row>
    <row r="128" spans="2:39">
      <c r="B128" s="407">
        <v>44408</v>
      </c>
      <c r="D128" s="406"/>
      <c r="E128" s="406"/>
      <c r="F128" s="406"/>
      <c r="G128" s="406"/>
      <c r="H128" s="406"/>
      <c r="I128" s="406"/>
      <c r="J128" s="406"/>
      <c r="K128" s="406"/>
      <c r="L128" s="406"/>
      <c r="M128" s="406"/>
      <c r="N128" s="406"/>
      <c r="O128" s="406"/>
      <c r="P128" s="406"/>
      <c r="Q128" s="406"/>
      <c r="R128" s="406"/>
      <c r="S128" s="406"/>
      <c r="T128" s="406"/>
      <c r="U128" s="406"/>
      <c r="V128" s="406">
        <f>+V$39</f>
        <v>1100.9515055705704</v>
      </c>
      <c r="W128" s="406">
        <f t="shared" ref="W128:AM128" si="109">V128/(1+W108)</f>
        <v>1048.5252434005431</v>
      </c>
      <c r="X128" s="406">
        <f t="shared" si="109"/>
        <v>998.59546990527906</v>
      </c>
      <c r="Y128" s="406">
        <f t="shared" si="109"/>
        <v>951.04330467169427</v>
      </c>
      <c r="Z128" s="406">
        <f t="shared" si="109"/>
        <v>905.75552825875639</v>
      </c>
      <c r="AA128" s="406">
        <f t="shared" si="109"/>
        <v>862.62431262738698</v>
      </c>
      <c r="AB128" s="406">
        <f t="shared" si="109"/>
        <v>821.54696440703515</v>
      </c>
      <c r="AC128" s="406">
        <f t="shared" si="109"/>
        <v>782.42568038765251</v>
      </c>
      <c r="AD128" s="406">
        <f t="shared" si="109"/>
        <v>745.16731465490716</v>
      </c>
      <c r="AE128" s="406">
        <f t="shared" si="109"/>
        <v>709.68315681419722</v>
      </c>
      <c r="AF128" s="406">
        <f t="shared" si="109"/>
        <v>675.8887207754259</v>
      </c>
      <c r="AG128" s="406">
        <f t="shared" si="109"/>
        <v>643.70354359564374</v>
      </c>
      <c r="AH128" s="406">
        <f t="shared" si="109"/>
        <v>613.05099390061309</v>
      </c>
      <c r="AI128" s="406">
        <f t="shared" si="109"/>
        <v>583.85808942915526</v>
      </c>
      <c r="AJ128" s="406">
        <f t="shared" si="109"/>
        <v>556.05532326586217</v>
      </c>
      <c r="AK128" s="406">
        <f t="shared" si="109"/>
        <v>529.57649834844017</v>
      </c>
      <c r="AL128" s="406">
        <f t="shared" si="109"/>
        <v>504.35856985565727</v>
      </c>
      <c r="AM128" s="406">
        <f t="shared" si="109"/>
        <v>480.34149510062593</v>
      </c>
    </row>
    <row r="129" spans="2:39">
      <c r="B129" s="407">
        <v>44439</v>
      </c>
      <c r="D129" s="406"/>
      <c r="E129" s="406"/>
      <c r="F129" s="406"/>
      <c r="G129" s="406"/>
      <c r="H129" s="406"/>
      <c r="I129" s="406"/>
      <c r="J129" s="406"/>
      <c r="K129" s="406"/>
      <c r="L129" s="406"/>
      <c r="M129" s="406"/>
      <c r="N129" s="406"/>
      <c r="O129" s="406"/>
      <c r="P129" s="406"/>
      <c r="Q129" s="406"/>
      <c r="R129" s="406"/>
      <c r="S129" s="406"/>
      <c r="T129" s="406"/>
      <c r="U129" s="406"/>
      <c r="V129" s="406"/>
      <c r="W129" s="406">
        <f>+W$39</f>
        <v>1163.6238495819964</v>
      </c>
      <c r="X129" s="406">
        <f t="shared" ref="X129:AM129" si="110">W129/(1+X108)</f>
        <v>1108.2131900780919</v>
      </c>
      <c r="Y129" s="406">
        <f t="shared" si="110"/>
        <v>1055.4411334077065</v>
      </c>
      <c r="Z129" s="406">
        <f t="shared" si="110"/>
        <v>1005.1820318168633</v>
      </c>
      <c r="AA129" s="406">
        <f t="shared" si="110"/>
        <v>957.31622077796499</v>
      </c>
      <c r="AB129" s="406">
        <f t="shared" si="110"/>
        <v>911.72973407425229</v>
      </c>
      <c r="AC129" s="406">
        <f t="shared" si="110"/>
        <v>868.31403245166882</v>
      </c>
      <c r="AD129" s="406">
        <f t="shared" si="110"/>
        <v>826.96574519206547</v>
      </c>
      <c r="AE129" s="406">
        <f t="shared" si="110"/>
        <v>787.58642399244332</v>
      </c>
      <c r="AF129" s="406">
        <f t="shared" si="110"/>
        <v>750.08230856423165</v>
      </c>
      <c r="AG129" s="406">
        <f t="shared" si="110"/>
        <v>714.36410339450629</v>
      </c>
      <c r="AH129" s="406">
        <f t="shared" si="110"/>
        <v>680.34676513762497</v>
      </c>
      <c r="AI129" s="406">
        <f t="shared" si="110"/>
        <v>647.94930013107137</v>
      </c>
      <c r="AJ129" s="406">
        <f t="shared" si="110"/>
        <v>617.09457155340124</v>
      </c>
      <c r="AK129" s="406">
        <f t="shared" si="110"/>
        <v>587.70911576514402</v>
      </c>
      <c r="AL129" s="406">
        <f t="shared" si="110"/>
        <v>559.72296739537524</v>
      </c>
      <c r="AM129" s="406">
        <f t="shared" si="110"/>
        <v>533.06949275750026</v>
      </c>
    </row>
    <row r="130" spans="2:39">
      <c r="B130" s="407">
        <v>44469</v>
      </c>
      <c r="D130" s="406"/>
      <c r="E130" s="406"/>
      <c r="F130" s="406"/>
      <c r="G130" s="406"/>
      <c r="H130" s="406"/>
      <c r="I130" s="406"/>
      <c r="J130" s="406"/>
      <c r="K130" s="406"/>
      <c r="L130" s="406"/>
      <c r="M130" s="406"/>
      <c r="N130" s="406"/>
      <c r="O130" s="406"/>
      <c r="P130" s="406"/>
      <c r="Q130" s="406"/>
      <c r="R130" s="406"/>
      <c r="S130" s="406"/>
      <c r="T130" s="406"/>
      <c r="U130" s="406"/>
      <c r="V130" s="406"/>
      <c r="W130" s="406"/>
      <c r="X130" s="406">
        <f>+X$39</f>
        <v>1257.6843960944202</v>
      </c>
      <c r="Y130" s="406">
        <f t="shared" ref="Y130:AM130" si="111">X130/(1+Y108)</f>
        <v>1197.7946629470669</v>
      </c>
      <c r="Z130" s="406">
        <f t="shared" si="111"/>
        <v>1140.7568218543493</v>
      </c>
      <c r="AA130" s="406">
        <f t="shared" si="111"/>
        <v>1086.4350684327135</v>
      </c>
      <c r="AB130" s="406">
        <f t="shared" si="111"/>
        <v>1034.7000651740127</v>
      </c>
      <c r="AC130" s="406">
        <f t="shared" si="111"/>
        <v>985.42863349905963</v>
      </c>
      <c r="AD130" s="406">
        <f t="shared" si="111"/>
        <v>938.5034604752949</v>
      </c>
      <c r="AE130" s="406">
        <f t="shared" si="111"/>
        <v>893.81281950028085</v>
      </c>
      <c r="AF130" s="406">
        <f t="shared" si="111"/>
        <v>851.25030428598177</v>
      </c>
      <c r="AG130" s="406">
        <f t="shared" si="111"/>
        <v>810.71457551045876</v>
      </c>
      <c r="AH130" s="406">
        <f t="shared" si="111"/>
        <v>772.10911953377024</v>
      </c>
      <c r="AI130" s="406">
        <f t="shared" si="111"/>
        <v>735.34201860359065</v>
      </c>
      <c r="AJ130" s="406">
        <f t="shared" si="111"/>
        <v>700.3257320034196</v>
      </c>
      <c r="AK130" s="406">
        <f t="shared" si="111"/>
        <v>666.97688762230439</v>
      </c>
      <c r="AL130" s="406">
        <f t="shared" si="111"/>
        <v>635.21608344981371</v>
      </c>
      <c r="AM130" s="406">
        <f t="shared" si="111"/>
        <v>604.96769852363207</v>
      </c>
    </row>
    <row r="131" spans="2:39">
      <c r="B131" s="407">
        <v>44500</v>
      </c>
      <c r="D131" s="406"/>
      <c r="E131" s="406"/>
      <c r="F131" s="406"/>
      <c r="G131" s="406"/>
      <c r="H131" s="406"/>
      <c r="I131" s="406"/>
      <c r="J131" s="406"/>
      <c r="K131" s="406"/>
      <c r="L131" s="406"/>
      <c r="M131" s="406"/>
      <c r="N131" s="406"/>
      <c r="O131" s="406"/>
      <c r="P131" s="406"/>
      <c r="Q131" s="406"/>
      <c r="R131" s="406"/>
      <c r="S131" s="406"/>
      <c r="T131" s="406"/>
      <c r="U131" s="406"/>
      <c r="V131" s="406"/>
      <c r="W131" s="406"/>
      <c r="X131" s="406"/>
      <c r="Y131" s="406">
        <f>+Y$39</f>
        <v>1365.5050527920682</v>
      </c>
      <c r="Z131" s="406">
        <f t="shared" ref="Z131:AM131" si="112">Y131/(1+Z108)</f>
        <v>1300.4810026591126</v>
      </c>
      <c r="AA131" s="406">
        <f t="shared" si="112"/>
        <v>1238.5533358658215</v>
      </c>
      <c r="AB131" s="406">
        <f t="shared" si="112"/>
        <v>1179.5746055864965</v>
      </c>
      <c r="AC131" s="406">
        <f t="shared" si="112"/>
        <v>1123.4043862728538</v>
      </c>
      <c r="AD131" s="406">
        <f t="shared" si="112"/>
        <v>1069.9089393074798</v>
      </c>
      <c r="AE131" s="406">
        <f t="shared" si="112"/>
        <v>1018.9608945785521</v>
      </c>
      <c r="AF131" s="406">
        <f t="shared" si="112"/>
        <v>970.43894721766867</v>
      </c>
      <c r="AG131" s="406">
        <f t="shared" si="112"/>
        <v>924.22756877873201</v>
      </c>
      <c r="AH131" s="406">
        <f t="shared" si="112"/>
        <v>880.21673217022089</v>
      </c>
      <c r="AI131" s="406">
        <f t="shared" si="112"/>
        <v>838.30164968592464</v>
      </c>
      <c r="AJ131" s="406">
        <f t="shared" si="112"/>
        <v>798.38252351040444</v>
      </c>
      <c r="AK131" s="406">
        <f t="shared" si="112"/>
        <v>760.36430810514707</v>
      </c>
      <c r="AL131" s="406">
        <f t="shared" si="112"/>
        <v>724.15648390966385</v>
      </c>
      <c r="AM131" s="406">
        <f t="shared" si="112"/>
        <v>689.67284181872742</v>
      </c>
    </row>
    <row r="132" spans="2:39">
      <c r="B132" s="407">
        <v>44530</v>
      </c>
      <c r="D132" s="406"/>
      <c r="E132" s="406"/>
      <c r="F132" s="406"/>
      <c r="G132" s="406"/>
      <c r="H132" s="406"/>
      <c r="I132" s="406"/>
      <c r="J132" s="406"/>
      <c r="K132" s="406"/>
      <c r="L132" s="406"/>
      <c r="M132" s="406"/>
      <c r="N132" s="406"/>
      <c r="O132" s="406"/>
      <c r="P132" s="406"/>
      <c r="Q132" s="406"/>
      <c r="R132" s="406"/>
      <c r="S132" s="406"/>
      <c r="T132" s="406"/>
      <c r="U132" s="406"/>
      <c r="V132" s="406"/>
      <c r="W132" s="406"/>
      <c r="X132" s="406"/>
      <c r="Y132" s="406"/>
      <c r="Z132" s="406">
        <f>+Z$39</f>
        <v>1485.9188476663171</v>
      </c>
      <c r="AA132" s="406">
        <f t="shared" ref="AA132:AM132" si="113">Z132/(1+AA108)</f>
        <v>1415.1608073012544</v>
      </c>
      <c r="AB132" s="406">
        <f t="shared" si="113"/>
        <v>1347.772197429766</v>
      </c>
      <c r="AC132" s="406">
        <f t="shared" si="113"/>
        <v>1283.5925689807295</v>
      </c>
      <c r="AD132" s="406">
        <f t="shared" si="113"/>
        <v>1222.4691133149804</v>
      </c>
      <c r="AE132" s="406">
        <f t="shared" si="113"/>
        <v>1164.2562983952193</v>
      </c>
      <c r="AF132" s="406">
        <f t="shared" si="113"/>
        <v>1108.8155222811613</v>
      </c>
      <c r="AG132" s="406">
        <f t="shared" si="113"/>
        <v>1056.0147831249155</v>
      </c>
      <c r="AH132" s="406">
        <f t="shared" si="113"/>
        <v>1005.7283648808719</v>
      </c>
      <c r="AI132" s="406">
        <f t="shared" si="113"/>
        <v>957.83653798178273</v>
      </c>
      <c r="AJ132" s="406">
        <f t="shared" si="113"/>
        <v>912.2252742683645</v>
      </c>
      <c r="AK132" s="406">
        <f t="shared" si="113"/>
        <v>868.78597549368044</v>
      </c>
      <c r="AL132" s="406">
        <f t="shared" si="113"/>
        <v>827.41521475588615</v>
      </c>
      <c r="AM132" s="406">
        <f t="shared" si="113"/>
        <v>788.01449024370106</v>
      </c>
    </row>
    <row r="133" spans="2:39">
      <c r="B133" s="407">
        <v>44561</v>
      </c>
      <c r="D133" s="406"/>
      <c r="E133" s="406"/>
      <c r="F133" s="406"/>
      <c r="G133" s="406"/>
      <c r="H133" s="406"/>
      <c r="I133" s="406"/>
      <c r="J133" s="406"/>
      <c r="K133" s="406"/>
      <c r="L133" s="406"/>
      <c r="M133" s="406"/>
      <c r="N133" s="406"/>
      <c r="O133" s="406"/>
      <c r="P133" s="406"/>
      <c r="Q133" s="406"/>
      <c r="R133" s="406"/>
      <c r="S133" s="406"/>
      <c r="T133" s="406"/>
      <c r="U133" s="406"/>
      <c r="V133" s="406"/>
      <c r="W133" s="406"/>
      <c r="X133" s="406"/>
      <c r="Y133" s="406"/>
      <c r="Z133" s="406"/>
      <c r="AA133" s="406">
        <f>+AA$39</f>
        <v>1617.8318109282009</v>
      </c>
      <c r="AB133" s="406">
        <f t="shared" ref="AB133:AM133" si="114">AA133/(1+AB108)</f>
        <v>1540.7922008840007</v>
      </c>
      <c r="AC133" s="406">
        <f t="shared" si="114"/>
        <v>1467.4211436990483</v>
      </c>
      <c r="AD133" s="406">
        <f t="shared" si="114"/>
        <v>1397.543946380046</v>
      </c>
      <c r="AE133" s="406">
        <f t="shared" si="114"/>
        <v>1330.9942346476628</v>
      </c>
      <c r="AF133" s="406">
        <f t="shared" si="114"/>
        <v>1267.6135568072978</v>
      </c>
      <c r="AG133" s="406">
        <f t="shared" si="114"/>
        <v>1207.2510064831406</v>
      </c>
      <c r="AH133" s="406">
        <f t="shared" si="114"/>
        <v>1149.7628633172767</v>
      </c>
      <c r="AI133" s="406">
        <f t="shared" si="114"/>
        <v>1095.0122507783587</v>
      </c>
      <c r="AJ133" s="406">
        <f t="shared" si="114"/>
        <v>1042.8688102651035</v>
      </c>
      <c r="AK133" s="406">
        <f t="shared" si="114"/>
        <v>993.20839072867</v>
      </c>
      <c r="AL133" s="406">
        <f t="shared" si="114"/>
        <v>945.91275307492378</v>
      </c>
      <c r="AM133" s="406">
        <f t="shared" si="114"/>
        <v>900.86928864278457</v>
      </c>
    </row>
    <row r="134" spans="2:39">
      <c r="B134" s="407">
        <v>44592</v>
      </c>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f>+AB$39</f>
        <v>1760.2184830585991</v>
      </c>
      <c r="AC134" s="406">
        <f t="shared" ref="AC134:AM134" si="115">AB134/(1+AC108)</f>
        <v>1676.3985552939039</v>
      </c>
      <c r="AD134" s="406">
        <f t="shared" si="115"/>
        <v>1596.5700526608607</v>
      </c>
      <c r="AE134" s="406">
        <f t="shared" si="115"/>
        <v>1520.5429072960578</v>
      </c>
      <c r="AF134" s="406">
        <f t="shared" si="115"/>
        <v>1448.1361021867217</v>
      </c>
      <c r="AG134" s="406">
        <f t="shared" si="115"/>
        <v>1379.1772401778301</v>
      </c>
      <c r="AH134" s="406">
        <f t="shared" si="115"/>
        <v>1313.5021335026952</v>
      </c>
      <c r="AI134" s="406">
        <f t="shared" si="115"/>
        <v>1250.9544128597097</v>
      </c>
      <c r="AJ134" s="406">
        <f t="shared" si="115"/>
        <v>1191.3851551044854</v>
      </c>
      <c r="AK134" s="406">
        <f t="shared" si="115"/>
        <v>1134.6525286709384</v>
      </c>
      <c r="AL134" s="406">
        <f t="shared" si="115"/>
        <v>1080.6214558770841</v>
      </c>
      <c r="AM134" s="406">
        <f t="shared" si="115"/>
        <v>1029.1632913115086</v>
      </c>
    </row>
    <row r="135" spans="2:39">
      <c r="B135" s="407">
        <v>44620</v>
      </c>
      <c r="D135" s="406"/>
      <c r="E135" s="406"/>
      <c r="F135" s="406"/>
      <c r="G135" s="406"/>
      <c r="H135" s="406"/>
      <c r="I135" s="406"/>
      <c r="J135" s="406"/>
      <c r="K135" s="406"/>
      <c r="L135" s="406"/>
      <c r="M135" s="406"/>
      <c r="N135" s="406"/>
      <c r="O135" s="406"/>
      <c r="P135" s="406"/>
      <c r="Q135" s="406"/>
      <c r="R135" s="406"/>
      <c r="S135" s="406"/>
      <c r="T135" s="406"/>
      <c r="U135" s="406"/>
      <c r="V135" s="406"/>
      <c r="W135" s="406"/>
      <c r="X135" s="406"/>
      <c r="Y135" s="406"/>
      <c r="Z135" s="406"/>
      <c r="AA135" s="406"/>
      <c r="AB135" s="406"/>
      <c r="AC135" s="406">
        <f>+AC$39</f>
        <v>1912.1177208237059</v>
      </c>
      <c r="AD135" s="406">
        <f t="shared" ref="AD135:AM135" si="116">AC135/(1+AD108)</f>
        <v>1821.064496022577</v>
      </c>
      <c r="AE135" s="406">
        <f t="shared" si="116"/>
        <v>1734.3471390691209</v>
      </c>
      <c r="AF135" s="406">
        <f t="shared" si="116"/>
        <v>1651.7591800658292</v>
      </c>
      <c r="AG135" s="406">
        <f t="shared" si="116"/>
        <v>1573.1039810150753</v>
      </c>
      <c r="AH135" s="406">
        <f t="shared" si="116"/>
        <v>1498.1942676334049</v>
      </c>
      <c r="AI135" s="406">
        <f t="shared" si="116"/>
        <v>1426.8516834603856</v>
      </c>
      <c r="AJ135" s="406">
        <f t="shared" si="116"/>
        <v>1358.9063652003672</v>
      </c>
      <c r="AK135" s="406">
        <f t="shared" si="116"/>
        <v>1294.196538286064</v>
      </c>
      <c r="AL135" s="406">
        <f t="shared" si="116"/>
        <v>1232.5681317010133</v>
      </c>
      <c r="AM135" s="406">
        <f t="shared" si="116"/>
        <v>1173.874411143822</v>
      </c>
    </row>
    <row r="136" spans="2:39">
      <c r="B136" s="407">
        <v>44651</v>
      </c>
      <c r="D136" s="406"/>
      <c r="E136" s="406"/>
      <c r="F136" s="406"/>
      <c r="G136" s="406"/>
      <c r="H136" s="406"/>
      <c r="I136" s="406"/>
      <c r="J136" s="406"/>
      <c r="K136" s="406"/>
      <c r="L136" s="406"/>
      <c r="M136" s="406"/>
      <c r="N136" s="406"/>
      <c r="O136" s="406"/>
      <c r="P136" s="406"/>
      <c r="Q136" s="406"/>
      <c r="R136" s="406"/>
      <c r="S136" s="406"/>
      <c r="T136" s="406"/>
      <c r="U136" s="406"/>
      <c r="V136" s="406"/>
      <c r="W136" s="406"/>
      <c r="X136" s="406"/>
      <c r="Y136" s="406"/>
      <c r="Z136" s="406"/>
      <c r="AA136" s="406"/>
      <c r="AB136" s="406"/>
      <c r="AC136" s="406"/>
      <c r="AD136" s="406">
        <f>+AD$39</f>
        <v>2072.6287800787813</v>
      </c>
      <c r="AE136" s="406">
        <f t="shared" ref="AE136:AM136" si="117">AD136/(1+AE108)</f>
        <v>1973.9321715036012</v>
      </c>
      <c r="AF136" s="406">
        <f t="shared" si="117"/>
        <v>1879.9354014320011</v>
      </c>
      <c r="AG136" s="406">
        <f t="shared" si="117"/>
        <v>1790.4146680304771</v>
      </c>
      <c r="AH136" s="406">
        <f t="shared" si="117"/>
        <v>1705.1568266956924</v>
      </c>
      <c r="AI136" s="406">
        <f t="shared" si="117"/>
        <v>1623.9588825673261</v>
      </c>
      <c r="AJ136" s="406">
        <f t="shared" si="117"/>
        <v>1546.6275072069773</v>
      </c>
      <c r="AK136" s="406">
        <f t="shared" si="117"/>
        <v>1472.9785782923593</v>
      </c>
      <c r="AL136" s="406">
        <f t="shared" si="117"/>
        <v>1402.8367412308182</v>
      </c>
      <c r="AM136" s="406">
        <f t="shared" si="117"/>
        <v>1336.0349916483983</v>
      </c>
    </row>
    <row r="137" spans="2:39">
      <c r="B137" s="407">
        <v>44681</v>
      </c>
      <c r="D137" s="406"/>
      <c r="E137" s="406"/>
      <c r="F137" s="406"/>
      <c r="G137" s="406"/>
      <c r="H137" s="406"/>
      <c r="I137" s="406"/>
      <c r="J137" s="406"/>
      <c r="K137" s="406"/>
      <c r="L137" s="406"/>
      <c r="M137" s="406"/>
      <c r="N137" s="406"/>
      <c r="O137" s="406"/>
      <c r="P137" s="406"/>
      <c r="Q137" s="406"/>
      <c r="R137" s="406"/>
      <c r="S137" s="406"/>
      <c r="T137" s="406"/>
      <c r="U137" s="406"/>
      <c r="V137" s="406"/>
      <c r="W137" s="406"/>
      <c r="X137" s="406"/>
      <c r="Y137" s="406"/>
      <c r="Z137" s="406"/>
      <c r="AA137" s="406"/>
      <c r="AB137" s="406"/>
      <c r="AC137" s="406"/>
      <c r="AD137" s="406"/>
      <c r="AE137" s="406">
        <f>+AE$39</f>
        <v>2240.9076557369585</v>
      </c>
      <c r="AF137" s="406">
        <f t="shared" ref="AF137:AM137" si="118">AE137/(1+AF108)</f>
        <v>2134.1977673685319</v>
      </c>
      <c r="AG137" s="406">
        <f t="shared" si="118"/>
        <v>2032.5693022557446</v>
      </c>
      <c r="AH137" s="406">
        <f t="shared" si="118"/>
        <v>1935.7802878626137</v>
      </c>
      <c r="AI137" s="406">
        <f t="shared" si="118"/>
        <v>1843.60027415487</v>
      </c>
      <c r="AJ137" s="406">
        <f t="shared" si="118"/>
        <v>1755.8097849093999</v>
      </c>
      <c r="AK137" s="406">
        <f t="shared" si="118"/>
        <v>1672.1997951518094</v>
      </c>
      <c r="AL137" s="406">
        <f t="shared" si="118"/>
        <v>1592.5712334779137</v>
      </c>
      <c r="AM137" s="406">
        <f t="shared" si="118"/>
        <v>1516.7345080742034</v>
      </c>
    </row>
    <row r="138" spans="2:39">
      <c r="B138" s="407">
        <v>44712</v>
      </c>
      <c r="D138" s="406"/>
      <c r="E138" s="406"/>
      <c r="F138" s="406"/>
      <c r="G138" s="406"/>
      <c r="H138" s="406"/>
      <c r="I138" s="406"/>
      <c r="J138" s="406"/>
      <c r="K138" s="406"/>
      <c r="L138" s="406"/>
      <c r="M138" s="406"/>
      <c r="N138" s="406"/>
      <c r="O138" s="406"/>
      <c r="P138" s="406"/>
      <c r="Q138" s="406"/>
      <c r="R138" s="406"/>
      <c r="S138" s="406"/>
      <c r="T138" s="406"/>
      <c r="U138" s="406"/>
      <c r="V138" s="406"/>
      <c r="W138" s="406"/>
      <c r="X138" s="406"/>
      <c r="Y138" s="406"/>
      <c r="Z138" s="406"/>
      <c r="AA138" s="406"/>
      <c r="AB138" s="406"/>
      <c r="AC138" s="406"/>
      <c r="AD138" s="406"/>
      <c r="AE138" s="406"/>
      <c r="AF138" s="406">
        <f>+AF$39</f>
        <v>2416.1636607188748</v>
      </c>
      <c r="AG138" s="406">
        <f t="shared" ref="AG138:AM138" si="119">AF138/(1+AG108)</f>
        <v>2301.1082483036903</v>
      </c>
      <c r="AH138" s="406">
        <f t="shared" si="119"/>
        <v>2191.5316650511336</v>
      </c>
      <c r="AI138" s="406">
        <f t="shared" si="119"/>
        <v>2087.173014334413</v>
      </c>
      <c r="AJ138" s="406">
        <f t="shared" si="119"/>
        <v>1987.7838231756314</v>
      </c>
      <c r="AK138" s="406">
        <f t="shared" si="119"/>
        <v>1893.1274506434584</v>
      </c>
      <c r="AL138" s="406">
        <f t="shared" si="119"/>
        <v>1802.9785244223413</v>
      </c>
      <c r="AM138" s="406">
        <f t="shared" si="119"/>
        <v>1717.1224042117535</v>
      </c>
    </row>
    <row r="139" spans="2:39">
      <c r="B139" s="407">
        <v>44742</v>
      </c>
      <c r="D139" s="406"/>
      <c r="E139" s="406"/>
      <c r="F139" s="406"/>
      <c r="G139" s="406"/>
      <c r="H139" s="406"/>
      <c r="I139" s="406"/>
      <c r="J139" s="406"/>
      <c r="K139" s="406"/>
      <c r="L139" s="406"/>
      <c r="M139" s="406"/>
      <c r="N139" s="406"/>
      <c r="O139" s="406"/>
      <c r="P139" s="406"/>
      <c r="Q139" s="406"/>
      <c r="R139" s="406"/>
      <c r="S139" s="406"/>
      <c r="T139" s="406"/>
      <c r="U139" s="406"/>
      <c r="V139" s="406"/>
      <c r="W139" s="406"/>
      <c r="X139" s="406"/>
      <c r="Y139" s="406"/>
      <c r="Z139" s="406"/>
      <c r="AA139" s="406"/>
      <c r="AB139" s="406"/>
      <c r="AC139" s="406"/>
      <c r="AD139" s="406"/>
      <c r="AE139" s="406"/>
      <c r="AF139" s="406"/>
      <c r="AG139" s="406">
        <f>+AG$39</f>
        <v>2597.6562270315849</v>
      </c>
      <c r="AH139" s="406">
        <f t="shared" ref="AH139:AM139" si="120">AG139/(1+AH108)</f>
        <v>2473.9583114586521</v>
      </c>
      <c r="AI139" s="406">
        <f t="shared" si="120"/>
        <v>2356.1507728177639</v>
      </c>
      <c r="AJ139" s="406">
        <f t="shared" si="120"/>
        <v>2243.9531169692991</v>
      </c>
      <c r="AK139" s="406">
        <f t="shared" si="120"/>
        <v>2137.0982066374277</v>
      </c>
      <c r="AL139" s="406">
        <f t="shared" si="120"/>
        <v>2035.3316253689786</v>
      </c>
      <c r="AM139" s="406">
        <f t="shared" si="120"/>
        <v>1938.4110717799795</v>
      </c>
    </row>
    <row r="140" spans="2:39">
      <c r="B140" s="407">
        <v>44773</v>
      </c>
      <c r="D140" s="406"/>
      <c r="E140" s="406"/>
      <c r="F140" s="406"/>
      <c r="G140" s="406"/>
      <c r="H140" s="406"/>
      <c r="I140" s="406"/>
      <c r="J140" s="406"/>
      <c r="K140" s="406"/>
      <c r="L140" s="406"/>
      <c r="M140" s="406"/>
      <c r="N140" s="406"/>
      <c r="O140" s="406"/>
      <c r="P140" s="406"/>
      <c r="Q140" s="406"/>
      <c r="R140" s="406"/>
      <c r="S140" s="406"/>
      <c r="T140" s="406"/>
      <c r="U140" s="406"/>
      <c r="V140" s="406"/>
      <c r="W140" s="406"/>
      <c r="X140" s="406"/>
      <c r="Y140" s="406"/>
      <c r="Z140" s="406"/>
      <c r="AA140" s="406"/>
      <c r="AB140" s="406"/>
      <c r="AC140" s="406"/>
      <c r="AD140" s="406"/>
      <c r="AE140" s="406"/>
      <c r="AF140" s="406"/>
      <c r="AG140" s="406"/>
      <c r="AH140" s="406">
        <f>+AH$39</f>
        <v>2784.6919133594211</v>
      </c>
      <c r="AI140" s="406">
        <f>AH140/(1+AI108)</f>
        <v>2652.087536532782</v>
      </c>
      <c r="AJ140" s="406">
        <f>AI140/(1+AJ108)</f>
        <v>2525.7976538407447</v>
      </c>
      <c r="AK140" s="406">
        <f>AJ140/(1+AK108)</f>
        <v>2405.5215750864236</v>
      </c>
      <c r="AL140" s="406">
        <f>AK140/(1+AL108)</f>
        <v>2290.9729286537367</v>
      </c>
      <c r="AM140" s="406">
        <f>AL140/(1+AM108)</f>
        <v>2181.8789796702254</v>
      </c>
    </row>
    <row r="141" spans="2:39">
      <c r="B141" s="407">
        <v>44804</v>
      </c>
      <c r="D141" s="406"/>
      <c r="E141" s="406"/>
      <c r="F141" s="406"/>
      <c r="G141" s="406"/>
      <c r="H141" s="406"/>
      <c r="I141" s="406"/>
      <c r="J141" s="406"/>
      <c r="K141" s="406"/>
      <c r="L141" s="406"/>
      <c r="M141" s="406"/>
      <c r="N141" s="406"/>
      <c r="O141" s="406"/>
      <c r="P141" s="406"/>
      <c r="Q141" s="406"/>
      <c r="R141" s="406"/>
      <c r="S141" s="406"/>
      <c r="T141" s="406"/>
      <c r="U141" s="406"/>
      <c r="V141" s="406"/>
      <c r="W141" s="406"/>
      <c r="X141" s="406"/>
      <c r="Y141" s="406"/>
      <c r="Z141" s="406"/>
      <c r="AA141" s="406"/>
      <c r="AB141" s="406"/>
      <c r="AC141" s="406"/>
      <c r="AD141" s="406"/>
      <c r="AE141" s="406"/>
      <c r="AF141" s="406"/>
      <c r="AG141" s="406"/>
      <c r="AH141" s="406"/>
      <c r="AI141" s="406">
        <f>+AI$39</f>
        <v>2976.6216046924728</v>
      </c>
      <c r="AJ141" s="406">
        <f>AI141/(1+AJ108)</f>
        <v>2834.8777187547357</v>
      </c>
      <c r="AK141" s="406">
        <f>AJ141/(1+AK108)</f>
        <v>2699.8835416711768</v>
      </c>
      <c r="AL141" s="406">
        <f>AK141/(1+AL108)</f>
        <v>2571.3176587344537</v>
      </c>
      <c r="AM141" s="406">
        <f>AL141/(1+AM108)</f>
        <v>2448.8739606994795</v>
      </c>
    </row>
    <row r="142" spans="2:39">
      <c r="B142" s="407">
        <v>44834</v>
      </c>
      <c r="D142" s="406"/>
      <c r="E142" s="406"/>
      <c r="F142" s="406"/>
      <c r="G142" s="406"/>
      <c r="H142" s="406"/>
      <c r="I142" s="406"/>
      <c r="J142" s="406"/>
      <c r="K142" s="406"/>
      <c r="L142" s="406"/>
      <c r="M142" s="406"/>
      <c r="N142" s="406"/>
      <c r="O142" s="406"/>
      <c r="P142" s="406"/>
      <c r="Q142" s="406"/>
      <c r="R142" s="406"/>
      <c r="S142" s="406"/>
      <c r="T142" s="406"/>
      <c r="U142" s="406"/>
      <c r="V142" s="406"/>
      <c r="W142" s="406"/>
      <c r="X142" s="406"/>
      <c r="Y142" s="406"/>
      <c r="Z142" s="406"/>
      <c r="AA142" s="406"/>
      <c r="AB142" s="406"/>
      <c r="AC142" s="406"/>
      <c r="AD142" s="406"/>
      <c r="AE142" s="406"/>
      <c r="AF142" s="406"/>
      <c r="AG142" s="406"/>
      <c r="AH142" s="406"/>
      <c r="AI142" s="406"/>
      <c r="AJ142" s="406">
        <f>+AJ$39</f>
        <v>3172.8378905768573</v>
      </c>
      <c r="AK142" s="406">
        <f>AJ142/(1+AK108)</f>
        <v>3021.7503719779593</v>
      </c>
      <c r="AL142" s="406">
        <f>AK142/(1+AL108)</f>
        <v>2877.8574971218659</v>
      </c>
      <c r="AM142" s="406">
        <f>AL142/(1+AM108)</f>
        <v>2740.8166639255865</v>
      </c>
    </row>
    <row r="143" spans="2:39">
      <c r="B143" s="407">
        <v>44865</v>
      </c>
      <c r="D143" s="406"/>
      <c r="E143" s="406"/>
      <c r="F143" s="406"/>
      <c r="G143" s="406"/>
      <c r="H143" s="406"/>
      <c r="I143" s="406"/>
      <c r="J143" s="406"/>
      <c r="K143" s="406"/>
      <c r="L143" s="406"/>
      <c r="M143" s="406"/>
      <c r="N143" s="406"/>
      <c r="O143" s="406"/>
      <c r="P143" s="406"/>
      <c r="Q143" s="406"/>
      <c r="R143" s="406"/>
      <c r="S143" s="406"/>
      <c r="T143" s="406"/>
      <c r="U143" s="406"/>
      <c r="V143" s="406"/>
      <c r="W143" s="406"/>
      <c r="X143" s="406"/>
      <c r="Y143" s="406"/>
      <c r="Z143" s="406"/>
      <c r="AA143" s="406"/>
      <c r="AB143" s="406"/>
      <c r="AC143" s="406"/>
      <c r="AD143" s="406"/>
      <c r="AE143" s="406"/>
      <c r="AF143" s="406"/>
      <c r="AG143" s="406"/>
      <c r="AH143" s="406"/>
      <c r="AI143" s="406"/>
      <c r="AJ143" s="406"/>
      <c r="AK143" s="406">
        <f>+AK$39</f>
        <v>3372.7726095512417</v>
      </c>
      <c r="AL143" s="406">
        <f>AK143/(1+AL108)</f>
        <v>3212.1643900488016</v>
      </c>
      <c r="AM143" s="406">
        <f>AL143/(1+AM108)</f>
        <v>3059.2041809988586</v>
      </c>
    </row>
    <row r="144" spans="2:39">
      <c r="B144" s="407">
        <v>44895</v>
      </c>
      <c r="D144" s="406"/>
      <c r="E144" s="406"/>
      <c r="F144" s="406"/>
      <c r="G144" s="406"/>
      <c r="H144" s="406"/>
      <c r="I144" s="406"/>
      <c r="J144" s="406"/>
      <c r="K144" s="406"/>
      <c r="L144" s="406"/>
      <c r="M144" s="406"/>
      <c r="N144" s="406"/>
      <c r="O144" s="406"/>
      <c r="P144" s="406"/>
      <c r="Q144" s="406"/>
      <c r="R144" s="406"/>
      <c r="S144" s="406"/>
      <c r="T144" s="406"/>
      <c r="U144" s="406"/>
      <c r="V144" s="406"/>
      <c r="W144" s="406"/>
      <c r="X144" s="406"/>
      <c r="Y144" s="406"/>
      <c r="Z144" s="406"/>
      <c r="AA144" s="406"/>
      <c r="AB144" s="406"/>
      <c r="AC144" s="406"/>
      <c r="AD144" s="406"/>
      <c r="AE144" s="406"/>
      <c r="AF144" s="406"/>
      <c r="AG144" s="406"/>
      <c r="AH144" s="406"/>
      <c r="AI144" s="406"/>
      <c r="AJ144" s="406"/>
      <c r="AK144" s="406"/>
      <c r="AL144" s="406">
        <f>+AL$39</f>
        <v>3575.8945482418326</v>
      </c>
      <c r="AM144" s="406">
        <f>AL144/(1+AM108)</f>
        <v>3405.6138554684117</v>
      </c>
    </row>
    <row r="145" spans="2:39">
      <c r="B145" s="407">
        <v>44926</v>
      </c>
      <c r="D145" s="406"/>
      <c r="E145" s="406"/>
      <c r="F145" s="406"/>
      <c r="G145" s="406"/>
      <c r="H145" s="406"/>
      <c r="I145" s="406"/>
      <c r="J145" s="406"/>
      <c r="K145" s="406"/>
      <c r="L145" s="406"/>
      <c r="M145" s="406"/>
      <c r="N145" s="406"/>
      <c r="O145" s="406"/>
      <c r="P145" s="406"/>
      <c r="Q145" s="406"/>
      <c r="R145" s="406"/>
      <c r="S145" s="406"/>
      <c r="T145" s="406"/>
      <c r="U145" s="406"/>
      <c r="V145" s="406"/>
      <c r="W145" s="406"/>
      <c r="X145" s="406"/>
      <c r="Y145" s="406"/>
      <c r="Z145" s="406"/>
      <c r="AA145" s="406"/>
      <c r="AB145" s="406"/>
      <c r="AC145" s="406"/>
      <c r="AD145" s="406"/>
      <c r="AE145" s="406"/>
      <c r="AF145" s="406"/>
      <c r="AG145" s="406"/>
      <c r="AH145" s="406"/>
      <c r="AI145" s="406"/>
      <c r="AJ145" s="406"/>
      <c r="AK145" s="406"/>
      <c r="AL145" s="406"/>
      <c r="AM145" s="406">
        <f>+AM$39</f>
        <v>3781.7072844287486</v>
      </c>
    </row>
    <row r="147" spans="2:39">
      <c r="B147" s="411" t="s">
        <v>225</v>
      </c>
      <c r="D147" s="405">
        <f t="shared" ref="D147:AM147" si="121">SUM(D110:D145)</f>
        <v>0</v>
      </c>
      <c r="E147" s="405">
        <f t="shared" si="121"/>
        <v>37.5</v>
      </c>
      <c r="F147" s="405">
        <f t="shared" si="121"/>
        <v>111.45256696428572</v>
      </c>
      <c r="G147" s="405">
        <f t="shared" si="121"/>
        <v>228.33828420349261</v>
      </c>
      <c r="H147" s="405">
        <f t="shared" si="121"/>
        <v>374.909683675081</v>
      </c>
      <c r="I147" s="405">
        <f t="shared" si="121"/>
        <v>565.67787997195751</v>
      </c>
      <c r="J147" s="405">
        <f t="shared" si="121"/>
        <v>805.63168150587762</v>
      </c>
      <c r="K147" s="405">
        <f t="shared" si="121"/>
        <v>1080.1722671074576</v>
      </c>
      <c r="L147" s="405">
        <f t="shared" si="121"/>
        <v>1421.3389468833818</v>
      </c>
      <c r="M147" s="405">
        <f t="shared" si="121"/>
        <v>1826.8694753772238</v>
      </c>
      <c r="N147" s="405">
        <f t="shared" si="121"/>
        <v>2281.0077208756693</v>
      </c>
      <c r="O147" s="405">
        <f t="shared" si="121"/>
        <v>2786.4996658471214</v>
      </c>
      <c r="P147" s="405">
        <f t="shared" si="121"/>
        <v>3339.6060657296912</v>
      </c>
      <c r="Q147" s="405">
        <f t="shared" si="121"/>
        <v>3936.934944365828</v>
      </c>
      <c r="R147" s="405">
        <f t="shared" si="121"/>
        <v>4566.5566209113222</v>
      </c>
      <c r="S147" s="405">
        <f t="shared" si="121"/>
        <v>5240.1575307397179</v>
      </c>
      <c r="T147" s="405">
        <f t="shared" si="121"/>
        <v>5945.2056843095779</v>
      </c>
      <c r="U147" s="405">
        <f t="shared" si="121"/>
        <v>6684.0299457023502</v>
      </c>
      <c r="V147" s="405">
        <f t="shared" si="121"/>
        <v>7466.6943110013799</v>
      </c>
      <c r="W147" s="405">
        <f t="shared" si="121"/>
        <v>8274.7612886309289</v>
      </c>
      <c r="X147" s="405">
        <f t="shared" si="121"/>
        <v>9138.4094328857827</v>
      </c>
      <c r="Y147" s="405">
        <f t="shared" si="121"/>
        <v>10068.752131730907</v>
      </c>
      <c r="Z147" s="405">
        <f t="shared" si="121"/>
        <v>11075.206592171942</v>
      </c>
      <c r="AA147" s="405">
        <f t="shared" si="121"/>
        <v>12165.647612996716</v>
      </c>
      <c r="AB147" s="405">
        <f t="shared" si="121"/>
        <v>13346.549543055473</v>
      </c>
      <c r="AC147" s="405">
        <f t="shared" si="121"/>
        <v>14623.11728563844</v>
      </c>
      <c r="AD147" s="405">
        <f t="shared" si="121"/>
        <v>15999.407147353484</v>
      </c>
      <c r="AE147" s="405">
        <f t="shared" si="121"/>
        <v>17478.438272264088</v>
      </c>
      <c r="AF147" s="405">
        <f t="shared" si="121"/>
        <v>19062.295348589432</v>
      </c>
      <c r="AG147" s="405">
        <f t="shared" si="121"/>
        <v>20752.223225688187</v>
      </c>
      <c r="AH147" s="405">
        <f t="shared" si="121"/>
        <v>22548.714033062457</v>
      </c>
      <c r="AI147" s="405">
        <f t="shared" si="121"/>
        <v>24451.587350466238</v>
      </c>
      <c r="AJ147" s="405">
        <f t="shared" si="121"/>
        <v>26460.063938639942</v>
      </c>
      <c r="AK147" s="405">
        <f t="shared" si="121"/>
        <v>28572.833503494043</v>
      </c>
      <c r="AL147" s="405">
        <f t="shared" si="121"/>
        <v>30788.116932521873</v>
      </c>
      <c r="AM147" s="405">
        <f t="shared" si="121"/>
        <v>33103.723410640057</v>
      </c>
    </row>
  </sheetData>
  <mergeCells count="1">
    <mergeCell ref="B4:C4"/>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autoPageBreaks="0"/>
  </sheetPr>
  <dimension ref="A1:BF55"/>
  <sheetViews>
    <sheetView showGridLines="0" zoomScale="90" zoomScaleNormal="90" workbookViewId="0">
      <pane xSplit="5" ySplit="4" topLeftCell="Y5" activePane="bottomRight" state="frozen"/>
      <selection pane="topRight"/>
      <selection pane="bottomLeft"/>
      <selection pane="bottomRight"/>
    </sheetView>
  </sheetViews>
  <sheetFormatPr defaultColWidth="12.5703125" defaultRowHeight="12.75"/>
  <cols>
    <col min="1" max="1" width="1.7109375" style="1" customWidth="1"/>
    <col min="2" max="2" width="17.42578125" style="1" customWidth="1"/>
    <col min="3" max="3" width="15.28515625" style="1" customWidth="1"/>
    <col min="4" max="4" width="12.5703125" style="1" customWidth="1"/>
    <col min="5" max="5" width="12.140625" style="1" customWidth="1"/>
    <col min="6" max="6" width="10.42578125" style="3" customWidth="1"/>
    <col min="7" max="8" width="12.7109375" style="1" bestFit="1" customWidth="1"/>
    <col min="9" max="9" width="12.7109375" style="2" bestFit="1" customWidth="1"/>
    <col min="10" max="41" width="13.42578125" style="1" bestFit="1" customWidth="1"/>
    <col min="42" max="42" width="1.140625" style="1" customWidth="1"/>
    <col min="43" max="54" width="13.42578125" style="1" bestFit="1" customWidth="1"/>
    <col min="55" max="55" width="3.28515625" style="1" customWidth="1"/>
    <col min="56" max="58" width="15" style="1" bestFit="1" customWidth="1"/>
    <col min="59" max="16384" width="12.5703125" style="1"/>
  </cols>
  <sheetData>
    <row r="1" spans="1:58" ht="18.75">
      <c r="B1" s="126" t="s">
        <v>52</v>
      </c>
      <c r="C1" s="122"/>
      <c r="D1" s="122"/>
      <c r="E1" s="122"/>
      <c r="F1" s="124"/>
      <c r="G1" s="122"/>
      <c r="H1" s="122"/>
      <c r="I1" s="123"/>
      <c r="J1" s="122"/>
      <c r="K1" s="122"/>
      <c r="L1" s="122"/>
      <c r="M1" s="122"/>
      <c r="N1" s="122"/>
      <c r="O1" s="122"/>
      <c r="P1" s="122"/>
      <c r="Q1" s="127"/>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8"/>
      <c r="AQ1" s="122"/>
      <c r="AR1" s="122"/>
      <c r="AS1" s="122"/>
      <c r="AT1" s="122"/>
      <c r="AU1" s="122"/>
      <c r="AV1" s="122"/>
      <c r="AW1" s="122"/>
      <c r="AX1" s="122"/>
      <c r="AY1" s="122"/>
      <c r="AZ1" s="122"/>
      <c r="BA1" s="122"/>
      <c r="BB1" s="122"/>
      <c r="BC1" s="122"/>
      <c r="BD1" s="122"/>
      <c r="BE1" s="122"/>
      <c r="BF1" s="122"/>
    </row>
    <row r="2" spans="1:58" ht="18.75">
      <c r="B2" s="129"/>
      <c r="Q2" s="130"/>
      <c r="AQ2" s="130"/>
      <c r="AR2" s="130"/>
      <c r="AS2" s="130"/>
      <c r="AT2" s="130"/>
      <c r="AU2" s="130"/>
      <c r="AV2" s="130"/>
      <c r="AW2" s="130"/>
      <c r="AX2" s="130"/>
      <c r="AY2" s="130"/>
      <c r="AZ2" s="130"/>
      <c r="BA2" s="130"/>
      <c r="BB2" s="130"/>
    </row>
    <row r="3" spans="1:58" ht="13.5" thickBot="1">
      <c r="B3" s="118"/>
      <c r="C3" s="117"/>
      <c r="D3" s="117"/>
      <c r="Q3" s="130"/>
      <c r="AQ3" s="130"/>
      <c r="AR3" s="130"/>
      <c r="AS3" s="130"/>
      <c r="AT3" s="130"/>
      <c r="AU3" s="130"/>
      <c r="AV3" s="130"/>
      <c r="AW3" s="130"/>
      <c r="AX3" s="130"/>
      <c r="AY3" s="130"/>
      <c r="AZ3" s="130"/>
      <c r="BA3" s="130"/>
      <c r="BB3" s="130"/>
    </row>
    <row r="4" spans="1:58" s="82" customFormat="1" ht="13.5" thickBot="1">
      <c r="A4" s="32" t="s">
        <v>0</v>
      </c>
      <c r="B4" s="131" t="str">
        <f>Staffing!B10</f>
        <v>SALES</v>
      </c>
      <c r="C4" s="132"/>
      <c r="D4" s="132"/>
      <c r="E4" s="115"/>
      <c r="F4" s="114">
        <f>'Model &amp; Metrics'!H$4</f>
        <v>43831</v>
      </c>
      <c r="G4" s="114">
        <f>'Model &amp; Metrics'!I$4</f>
        <v>43890</v>
      </c>
      <c r="H4" s="114">
        <f>'Model &amp; Metrics'!J$4</f>
        <v>43921</v>
      </c>
      <c r="I4" s="114">
        <f>'Model &amp; Metrics'!K$4</f>
        <v>43951</v>
      </c>
      <c r="J4" s="114">
        <f>'Model &amp; Metrics'!L$4</f>
        <v>43982</v>
      </c>
      <c r="K4" s="114">
        <f>'Model &amp; Metrics'!M$4</f>
        <v>44012</v>
      </c>
      <c r="L4" s="114">
        <f>'Model &amp; Metrics'!N$4</f>
        <v>44043</v>
      </c>
      <c r="M4" s="114">
        <f>'Model &amp; Metrics'!O$4</f>
        <v>44074</v>
      </c>
      <c r="N4" s="114">
        <f>'Model &amp; Metrics'!P$4</f>
        <v>44104</v>
      </c>
      <c r="O4" s="114">
        <f>'Model &amp; Metrics'!Q$4</f>
        <v>44135</v>
      </c>
      <c r="P4" s="114">
        <f>'Model &amp; Metrics'!R$4</f>
        <v>44165</v>
      </c>
      <c r="Q4" s="114">
        <f>'Model &amp; Metrics'!S$4</f>
        <v>44196</v>
      </c>
      <c r="R4" s="114">
        <f>'Model &amp; Metrics'!T$4</f>
        <v>44227</v>
      </c>
      <c r="S4" s="114">
        <f>'Model &amp; Metrics'!U$4</f>
        <v>44255</v>
      </c>
      <c r="T4" s="114">
        <f>'Model &amp; Metrics'!V$4</f>
        <v>44286</v>
      </c>
      <c r="U4" s="114">
        <f>'Model &amp; Metrics'!W$4</f>
        <v>44316</v>
      </c>
      <c r="V4" s="114">
        <f>'Model &amp; Metrics'!X$4</f>
        <v>44347</v>
      </c>
      <c r="W4" s="114">
        <f>'Model &amp; Metrics'!Y$4</f>
        <v>44377</v>
      </c>
      <c r="X4" s="114">
        <f>'Model &amp; Metrics'!Z$4</f>
        <v>44408</v>
      </c>
      <c r="Y4" s="114">
        <f>'Model &amp; Metrics'!AA$4</f>
        <v>44439</v>
      </c>
      <c r="Z4" s="114">
        <f>'Model &amp; Metrics'!AB$4</f>
        <v>44469</v>
      </c>
      <c r="AA4" s="114">
        <f>'Model &amp; Metrics'!AC$4</f>
        <v>44500</v>
      </c>
      <c r="AB4" s="114">
        <f>'Model &amp; Metrics'!AD$4</f>
        <v>44530</v>
      </c>
      <c r="AC4" s="114">
        <f>'Model &amp; Metrics'!AE$4</f>
        <v>44561</v>
      </c>
      <c r="AD4" s="114">
        <f>'Model &amp; Metrics'!AF$4</f>
        <v>44592</v>
      </c>
      <c r="AE4" s="114">
        <f>'Model &amp; Metrics'!AG$4</f>
        <v>44620</v>
      </c>
      <c r="AF4" s="114">
        <f>'Model &amp; Metrics'!AH$4</f>
        <v>44651</v>
      </c>
      <c r="AG4" s="114">
        <f>'Model &amp; Metrics'!AI$4</f>
        <v>44681</v>
      </c>
      <c r="AH4" s="114">
        <f>'Model &amp; Metrics'!AJ$4</f>
        <v>44712</v>
      </c>
      <c r="AI4" s="114">
        <f>'Model &amp; Metrics'!AK$4</f>
        <v>44742</v>
      </c>
      <c r="AJ4" s="114">
        <f>'Model &amp; Metrics'!AL$4</f>
        <v>44773</v>
      </c>
      <c r="AK4" s="114">
        <f>'Model &amp; Metrics'!AM$4</f>
        <v>44804</v>
      </c>
      <c r="AL4" s="114">
        <f>'Model &amp; Metrics'!AN$4</f>
        <v>44834</v>
      </c>
      <c r="AM4" s="114">
        <f>'Model &amp; Metrics'!AO$4</f>
        <v>44865</v>
      </c>
      <c r="AN4" s="114">
        <f>'Model &amp; Metrics'!AP$4</f>
        <v>44895</v>
      </c>
      <c r="AO4" s="114">
        <f>'Model &amp; Metrics'!AQ$4</f>
        <v>44926</v>
      </c>
      <c r="AQ4" s="133" t="str">
        <f>'Model &amp; Metrics'!AS4</f>
        <v>Q120</v>
      </c>
      <c r="AR4" s="133" t="str">
        <f>'Model &amp; Metrics'!AT4</f>
        <v>Q220</v>
      </c>
      <c r="AS4" s="133" t="str">
        <f>'Model &amp; Metrics'!AU4</f>
        <v>Q320</v>
      </c>
      <c r="AT4" s="133" t="str">
        <f>'Model &amp; Metrics'!AV4</f>
        <v>Q420</v>
      </c>
      <c r="AU4" s="133" t="str">
        <f>'Model &amp; Metrics'!AW4</f>
        <v>Q121</v>
      </c>
      <c r="AV4" s="133" t="str">
        <f>'Model &amp; Metrics'!AX4</f>
        <v>Q221</v>
      </c>
      <c r="AW4" s="133" t="str">
        <f>'Model &amp; Metrics'!AY4</f>
        <v>Q321</v>
      </c>
      <c r="AX4" s="133" t="str">
        <f>'Model &amp; Metrics'!AZ4</f>
        <v>Q421</v>
      </c>
      <c r="AY4" s="133" t="str">
        <f>'Model &amp; Metrics'!BA4</f>
        <v>Q122</v>
      </c>
      <c r="AZ4" s="133" t="str">
        <f>'Model &amp; Metrics'!BB4</f>
        <v>Q222</v>
      </c>
      <c r="BA4" s="133" t="str">
        <f>'Model &amp; Metrics'!BC4</f>
        <v>Q322</v>
      </c>
      <c r="BB4" s="133" t="str">
        <f>'Model &amp; Metrics'!BD4</f>
        <v>Q422</v>
      </c>
      <c r="BD4" s="134">
        <f>'Model &amp; Metrics'!BF4</f>
        <v>2020</v>
      </c>
      <c r="BE4" s="134">
        <f>'Model &amp; Metrics'!BG4</f>
        <v>2021</v>
      </c>
      <c r="BF4" s="134">
        <f>'Model &amp; Metrics'!BH4</f>
        <v>2022</v>
      </c>
    </row>
    <row r="5" spans="1:58" s="82" customFormat="1">
      <c r="A5" s="32"/>
      <c r="B5" s="135"/>
      <c r="C5" s="135"/>
      <c r="D5" s="135"/>
      <c r="E5" s="86"/>
      <c r="F5" s="87"/>
      <c r="G5" s="86"/>
      <c r="H5" s="86"/>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Q5" s="136"/>
      <c r="AR5" s="136"/>
      <c r="AS5" s="136"/>
      <c r="AT5" s="136"/>
      <c r="AU5" s="136"/>
      <c r="AV5" s="136"/>
      <c r="AW5" s="136"/>
      <c r="AX5" s="136"/>
      <c r="AY5" s="136"/>
      <c r="AZ5" s="136"/>
      <c r="BA5" s="136"/>
      <c r="BB5" s="136"/>
      <c r="BD5" s="85"/>
      <c r="BE5" s="85"/>
      <c r="BF5" s="85"/>
    </row>
    <row r="6" spans="1:58" s="82" customFormat="1">
      <c r="A6" s="32"/>
      <c r="B6" s="137" t="s">
        <v>53</v>
      </c>
      <c r="C6" s="135"/>
      <c r="D6" s="135"/>
      <c r="E6" s="86"/>
      <c r="F6" s="138">
        <f>Staffing!H27</f>
        <v>0</v>
      </c>
      <c r="G6" s="138">
        <f>Staffing!I27</f>
        <v>0</v>
      </c>
      <c r="H6" s="138">
        <f>Staffing!J27</f>
        <v>0</v>
      </c>
      <c r="I6" s="138">
        <f>Staffing!K27</f>
        <v>0</v>
      </c>
      <c r="J6" s="138">
        <f>Staffing!L27</f>
        <v>0</v>
      </c>
      <c r="K6" s="138">
        <f>Staffing!M27</f>
        <v>0</v>
      </c>
      <c r="L6" s="138">
        <f>Staffing!N27</f>
        <v>0</v>
      </c>
      <c r="M6" s="138">
        <f>Staffing!O27</f>
        <v>0</v>
      </c>
      <c r="N6" s="138">
        <f>Staffing!P27</f>
        <v>0</v>
      </c>
      <c r="O6" s="138">
        <f>Staffing!Q27</f>
        <v>0</v>
      </c>
      <c r="P6" s="138">
        <f>Staffing!R27</f>
        <v>0</v>
      </c>
      <c r="Q6" s="138">
        <f>Staffing!S27</f>
        <v>0</v>
      </c>
      <c r="R6" s="138">
        <f>Staffing!T27</f>
        <v>1</v>
      </c>
      <c r="S6" s="138">
        <f>Staffing!U27</f>
        <v>1</v>
      </c>
      <c r="T6" s="138">
        <f>Staffing!V27</f>
        <v>1</v>
      </c>
      <c r="U6" s="138">
        <f>Staffing!W27</f>
        <v>1</v>
      </c>
      <c r="V6" s="138">
        <f>Staffing!X27</f>
        <v>1</v>
      </c>
      <c r="W6" s="138">
        <f>Staffing!Y27</f>
        <v>2</v>
      </c>
      <c r="X6" s="138">
        <f>Staffing!Z27</f>
        <v>2</v>
      </c>
      <c r="Y6" s="138">
        <f>Staffing!AA27</f>
        <v>2</v>
      </c>
      <c r="Z6" s="138">
        <f>Staffing!AB27</f>
        <v>2</v>
      </c>
      <c r="AA6" s="138">
        <f>Staffing!AC27</f>
        <v>2</v>
      </c>
      <c r="AB6" s="138">
        <f>Staffing!AD27</f>
        <v>3</v>
      </c>
      <c r="AC6" s="138">
        <f>Staffing!AE27</f>
        <v>3</v>
      </c>
      <c r="AD6" s="138">
        <f>Staffing!AF27</f>
        <v>3</v>
      </c>
      <c r="AE6" s="138">
        <f>Staffing!AG27</f>
        <v>3</v>
      </c>
      <c r="AF6" s="138">
        <f>Staffing!AH27</f>
        <v>3</v>
      </c>
      <c r="AG6" s="138">
        <f>Staffing!AI27</f>
        <v>3</v>
      </c>
      <c r="AH6" s="138">
        <f>Staffing!AJ27</f>
        <v>4</v>
      </c>
      <c r="AI6" s="138">
        <f>Staffing!AK27</f>
        <v>4</v>
      </c>
      <c r="AJ6" s="138">
        <f>Staffing!AL27</f>
        <v>4</v>
      </c>
      <c r="AK6" s="138">
        <f>Staffing!AM27</f>
        <v>4</v>
      </c>
      <c r="AL6" s="138">
        <f>Staffing!AN27</f>
        <v>4</v>
      </c>
      <c r="AM6" s="138">
        <f>Staffing!AO27</f>
        <v>4</v>
      </c>
      <c r="AN6" s="138">
        <f>Staffing!AP27</f>
        <v>4</v>
      </c>
      <c r="AO6" s="138">
        <f>Staffing!AQ27</f>
        <v>4</v>
      </c>
      <c r="AP6" s="138"/>
      <c r="AQ6" s="140">
        <f>H6</f>
        <v>0</v>
      </c>
      <c r="AR6" s="140">
        <f>K6</f>
        <v>0</v>
      </c>
      <c r="AS6" s="140">
        <f>N6</f>
        <v>0</v>
      </c>
      <c r="AT6" s="140">
        <f>Q6</f>
        <v>0</v>
      </c>
      <c r="AU6" s="140">
        <f>T6</f>
        <v>1</v>
      </c>
      <c r="AV6" s="140">
        <f>W6</f>
        <v>2</v>
      </c>
      <c r="AW6" s="140">
        <f>Z6</f>
        <v>2</v>
      </c>
      <c r="AX6" s="140">
        <f>AC6</f>
        <v>3</v>
      </c>
      <c r="AY6" s="140">
        <f>AF6</f>
        <v>3</v>
      </c>
      <c r="AZ6" s="140">
        <f>AI6</f>
        <v>4</v>
      </c>
      <c r="BA6" s="140">
        <f>+AL6</f>
        <v>4</v>
      </c>
      <c r="BB6" s="140">
        <f>+AO6</f>
        <v>4</v>
      </c>
      <c r="BC6" s="143"/>
      <c r="BD6" s="163">
        <f>AT6</f>
        <v>0</v>
      </c>
      <c r="BE6" s="163">
        <f>AX6</f>
        <v>3</v>
      </c>
      <c r="BF6" s="163">
        <f>BB6</f>
        <v>4</v>
      </c>
    </row>
    <row r="7" spans="1:58" s="82" customFormat="1">
      <c r="A7" s="32"/>
      <c r="B7" s="135"/>
      <c r="C7" s="135"/>
      <c r="D7" s="135"/>
      <c r="E7" s="86"/>
      <c r="F7" s="87"/>
      <c r="G7" s="86"/>
      <c r="H7" s="86"/>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Q7" s="85"/>
      <c r="AR7" s="85"/>
      <c r="AS7" s="85"/>
      <c r="AT7" s="85"/>
      <c r="AU7" s="85"/>
      <c r="AV7" s="85"/>
      <c r="AW7" s="85"/>
      <c r="AX7" s="85"/>
      <c r="AY7" s="85"/>
      <c r="AZ7" s="85"/>
      <c r="BA7" s="85"/>
      <c r="BB7" s="85"/>
      <c r="BD7" s="85"/>
      <c r="BE7" s="85"/>
      <c r="BF7" s="85"/>
    </row>
    <row r="8" spans="1:58">
      <c r="B8" s="4" t="s">
        <v>54</v>
      </c>
      <c r="C8" s="139"/>
      <c r="D8" s="139"/>
      <c r="E8" s="139"/>
      <c r="F8" s="140"/>
      <c r="G8" s="140"/>
      <c r="H8" s="140"/>
      <c r="I8" s="140"/>
      <c r="J8" s="140"/>
      <c r="K8" s="140"/>
      <c r="L8" s="140"/>
      <c r="M8" s="140"/>
      <c r="N8" s="140"/>
      <c r="O8" s="140"/>
      <c r="P8" s="140"/>
      <c r="Q8" s="141"/>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Q8" s="141"/>
      <c r="AR8" s="141"/>
      <c r="AS8" s="141"/>
      <c r="AT8" s="141"/>
      <c r="AU8" s="141"/>
      <c r="AV8" s="141"/>
      <c r="AW8" s="141"/>
      <c r="AX8" s="141"/>
      <c r="AY8" s="141"/>
      <c r="AZ8" s="141"/>
      <c r="BA8" s="141"/>
      <c r="BB8" s="141"/>
      <c r="BD8" s="141"/>
      <c r="BE8" s="141"/>
      <c r="BF8" s="141"/>
    </row>
    <row r="9" spans="1:58" s="143" customFormat="1">
      <c r="A9" s="1"/>
      <c r="B9" s="142" t="s">
        <v>55</v>
      </c>
      <c r="C9" s="139"/>
      <c r="D9" s="139"/>
      <c r="E9" s="139"/>
      <c r="F9" s="140">
        <f>Staffing!H28</f>
        <v>0</v>
      </c>
      <c r="G9" s="140">
        <f>Staffing!I28</f>
        <v>0</v>
      </c>
      <c r="H9" s="140">
        <f>Staffing!J28</f>
        <v>0</v>
      </c>
      <c r="I9" s="140">
        <f>Staffing!K28</f>
        <v>0</v>
      </c>
      <c r="J9" s="140">
        <f>Staffing!L28</f>
        <v>0</v>
      </c>
      <c r="K9" s="140">
        <f>Staffing!M28</f>
        <v>0</v>
      </c>
      <c r="L9" s="140">
        <f>Staffing!N28</f>
        <v>0</v>
      </c>
      <c r="M9" s="140">
        <f>Staffing!O28</f>
        <v>0</v>
      </c>
      <c r="N9" s="140">
        <f>Staffing!P28</f>
        <v>0</v>
      </c>
      <c r="O9" s="140">
        <f>Staffing!Q28</f>
        <v>0</v>
      </c>
      <c r="P9" s="140">
        <f>Staffing!R28</f>
        <v>0</v>
      </c>
      <c r="Q9" s="141">
        <f>Staffing!S28</f>
        <v>0</v>
      </c>
      <c r="R9" s="140">
        <f>Staffing!T28</f>
        <v>10000</v>
      </c>
      <c r="S9" s="140">
        <f>Staffing!U28</f>
        <v>10000</v>
      </c>
      <c r="T9" s="140">
        <f>Staffing!V28</f>
        <v>10000</v>
      </c>
      <c r="U9" s="140">
        <f>Staffing!W28</f>
        <v>10000</v>
      </c>
      <c r="V9" s="140">
        <f>Staffing!X28</f>
        <v>10000</v>
      </c>
      <c r="W9" s="140">
        <f>Staffing!Y28</f>
        <v>15416.666666666668</v>
      </c>
      <c r="X9" s="140">
        <f>Staffing!Z28</f>
        <v>15416.666666666668</v>
      </c>
      <c r="Y9" s="140">
        <f>Staffing!AA28</f>
        <v>15416.666666666668</v>
      </c>
      <c r="Z9" s="140">
        <f>Staffing!AB28</f>
        <v>15416.666666666668</v>
      </c>
      <c r="AA9" s="140">
        <f>Staffing!AC28</f>
        <v>15416.666666666668</v>
      </c>
      <c r="AB9" s="140">
        <f>Staffing!AD28</f>
        <v>22916.666666666668</v>
      </c>
      <c r="AC9" s="140">
        <f>Staffing!AE28</f>
        <v>22916.666666666668</v>
      </c>
      <c r="AD9" s="140">
        <f>Staffing!AF28</f>
        <v>23216.666666666668</v>
      </c>
      <c r="AE9" s="140">
        <f>Staffing!AG28</f>
        <v>23216.666666666668</v>
      </c>
      <c r="AF9" s="140">
        <f>Staffing!AH28</f>
        <v>23216.666666666668</v>
      </c>
      <c r="AG9" s="140">
        <f>Staffing!AI28</f>
        <v>23216.666666666668</v>
      </c>
      <c r="AH9" s="140">
        <f>Staffing!AJ28</f>
        <v>28633.333333333336</v>
      </c>
      <c r="AI9" s="140">
        <f>Staffing!AK28</f>
        <v>28795.833333333336</v>
      </c>
      <c r="AJ9" s="140">
        <f>Staffing!AL28</f>
        <v>28795.833333333336</v>
      </c>
      <c r="AK9" s="140">
        <f>Staffing!AM28</f>
        <v>28795.833333333336</v>
      </c>
      <c r="AL9" s="140">
        <f>Staffing!AN28</f>
        <v>28795.833333333336</v>
      </c>
      <c r="AM9" s="140">
        <f>Staffing!AO28</f>
        <v>28795.833333333336</v>
      </c>
      <c r="AN9" s="140">
        <f>Staffing!AP28</f>
        <v>29020.833333333336</v>
      </c>
      <c r="AO9" s="140">
        <f>Staffing!AQ28</f>
        <v>29020.833333333336</v>
      </c>
      <c r="AQ9" s="141">
        <f>SUM(F9:H9)</f>
        <v>0</v>
      </c>
      <c r="AR9" s="141">
        <f>SUM(I9:K9)</f>
        <v>0</v>
      </c>
      <c r="AS9" s="141">
        <f>SUM(L9:N9)</f>
        <v>0</v>
      </c>
      <c r="AT9" s="141">
        <f>SUM(O9:Q9)</f>
        <v>0</v>
      </c>
      <c r="AU9" s="141">
        <f>SUM(R9:T9)</f>
        <v>30000</v>
      </c>
      <c r="AV9" s="141">
        <f>SUM(U9:W9)</f>
        <v>35416.666666666672</v>
      </c>
      <c r="AW9" s="141">
        <f>SUM(X9:Z9)</f>
        <v>46250</v>
      </c>
      <c r="AX9" s="141">
        <f>SUM(AA9:AC9)</f>
        <v>61250</v>
      </c>
      <c r="AY9" s="141">
        <f>SUM(AD9:AF9)</f>
        <v>69650</v>
      </c>
      <c r="AZ9" s="141">
        <f>SUM(AG9:AI9)</f>
        <v>80645.833333333343</v>
      </c>
      <c r="BA9" s="141">
        <f>SUM(AJ9:AL9)</f>
        <v>86387.5</v>
      </c>
      <c r="BB9" s="141">
        <f>SUM(AM9:AO9)</f>
        <v>86837.5</v>
      </c>
      <c r="BD9" s="141">
        <f>SUM(AQ9:AT9)</f>
        <v>0</v>
      </c>
      <c r="BE9" s="141">
        <f>SUM(AU9:AX9)</f>
        <v>172916.66666666669</v>
      </c>
      <c r="BF9" s="141">
        <f>SUM(AY9:BB9)</f>
        <v>323520.83333333337</v>
      </c>
    </row>
    <row r="10" spans="1:58" s="143" customFormat="1">
      <c r="A10" s="1"/>
      <c r="B10" s="142" t="s">
        <v>56</v>
      </c>
      <c r="C10" s="139"/>
      <c r="D10" s="139"/>
      <c r="E10" s="139"/>
      <c r="F10" s="140">
        <f>Staffing!H29+Staffing!H30</f>
        <v>0</v>
      </c>
      <c r="G10" s="140">
        <f>Staffing!I29+Staffing!I30</f>
        <v>0</v>
      </c>
      <c r="H10" s="140">
        <f>Staffing!J29+Staffing!J30</f>
        <v>0</v>
      </c>
      <c r="I10" s="140">
        <f>Staffing!K29+Staffing!K30</f>
        <v>0</v>
      </c>
      <c r="J10" s="140">
        <f>Staffing!L29+Staffing!L30</f>
        <v>0</v>
      </c>
      <c r="K10" s="140">
        <f>Staffing!M29+Staffing!M30</f>
        <v>0</v>
      </c>
      <c r="L10" s="140">
        <f>Staffing!N29+Staffing!N30</f>
        <v>0</v>
      </c>
      <c r="M10" s="140">
        <f>Staffing!O29+Staffing!O30</f>
        <v>0</v>
      </c>
      <c r="N10" s="140">
        <f>Staffing!P29+Staffing!P30</f>
        <v>0</v>
      </c>
      <c r="O10" s="140">
        <f>Staffing!Q29+Staffing!Q30</f>
        <v>0</v>
      </c>
      <c r="P10" s="140">
        <f>Staffing!R29+Staffing!R30</f>
        <v>0</v>
      </c>
      <c r="Q10" s="141">
        <f>Staffing!S29+Staffing!S30</f>
        <v>0</v>
      </c>
      <c r="R10" s="140">
        <f>Staffing!T29+Staffing!T30</f>
        <v>1865</v>
      </c>
      <c r="S10" s="140">
        <f>Staffing!U29+Staffing!U30</f>
        <v>1865</v>
      </c>
      <c r="T10" s="140">
        <f>Staffing!V29+Staffing!V30</f>
        <v>1865</v>
      </c>
      <c r="U10" s="140">
        <f>Staffing!W29+Staffing!W30</f>
        <v>1865</v>
      </c>
      <c r="V10" s="140">
        <f>Staffing!X29+Staffing!X30</f>
        <v>1865</v>
      </c>
      <c r="W10" s="140">
        <f>Staffing!Y29+Staffing!Y30</f>
        <v>2875.2083333333339</v>
      </c>
      <c r="X10" s="140">
        <f>Staffing!Z29+Staffing!Z30</f>
        <v>2875.2083333333339</v>
      </c>
      <c r="Y10" s="140">
        <f>Staffing!AA29+Staffing!AA30</f>
        <v>2875.2083333333339</v>
      </c>
      <c r="Z10" s="140">
        <f>Staffing!AB29+Staffing!AB30</f>
        <v>2875.2083333333339</v>
      </c>
      <c r="AA10" s="140">
        <f>Staffing!AC29+Staffing!AC30</f>
        <v>2875.2083333333339</v>
      </c>
      <c r="AB10" s="140">
        <f>Staffing!AD29+Staffing!AD30</f>
        <v>4273.9583333333339</v>
      </c>
      <c r="AC10" s="140">
        <f>Staffing!AE29+Staffing!AE30</f>
        <v>4273.9583333333339</v>
      </c>
      <c r="AD10" s="140">
        <f>Staffing!AF29+Staffing!AF30</f>
        <v>4329.9083333333338</v>
      </c>
      <c r="AE10" s="140">
        <f>Staffing!AG29+Staffing!AG30</f>
        <v>4329.9083333333338</v>
      </c>
      <c r="AF10" s="140">
        <f>Staffing!AH29+Staffing!AH30</f>
        <v>4329.9083333333338</v>
      </c>
      <c r="AG10" s="140">
        <f>Staffing!AI29+Staffing!AI30</f>
        <v>4329.9083333333338</v>
      </c>
      <c r="AH10" s="140">
        <f>Staffing!AJ29+Staffing!AJ30</f>
        <v>5340.1166666666668</v>
      </c>
      <c r="AI10" s="140">
        <f>Staffing!AK29+Staffing!AK30</f>
        <v>5370.4229166666673</v>
      </c>
      <c r="AJ10" s="140">
        <f>Staffing!AL29+Staffing!AL30</f>
        <v>5370.4229166666673</v>
      </c>
      <c r="AK10" s="140">
        <f>Staffing!AM29+Staffing!AM30</f>
        <v>5370.4229166666673</v>
      </c>
      <c r="AL10" s="140">
        <f>Staffing!AN29+Staffing!AN30</f>
        <v>5370.4229166666673</v>
      </c>
      <c r="AM10" s="140">
        <f>Staffing!AO29+Staffing!AO30</f>
        <v>5370.4229166666673</v>
      </c>
      <c r="AN10" s="140">
        <f>Staffing!AP29+Staffing!AP30</f>
        <v>5412.3854166666679</v>
      </c>
      <c r="AO10" s="140">
        <f>Staffing!AQ29+Staffing!AQ30</f>
        <v>5412.3854166666679</v>
      </c>
      <c r="AQ10" s="141">
        <f>SUM(F10:H10)</f>
        <v>0</v>
      </c>
      <c r="AR10" s="141">
        <f>SUM(I10:K10)</f>
        <v>0</v>
      </c>
      <c r="AS10" s="141">
        <f>SUM(L10:N10)</f>
        <v>0</v>
      </c>
      <c r="AT10" s="141">
        <f>SUM(O10:Q10)</f>
        <v>0</v>
      </c>
      <c r="AU10" s="141">
        <f>SUM(R10:T10)</f>
        <v>5595</v>
      </c>
      <c r="AV10" s="141">
        <f>SUM(U10:W10)</f>
        <v>6605.2083333333339</v>
      </c>
      <c r="AW10" s="141">
        <f>SUM(X10:Z10)</f>
        <v>8625.6250000000018</v>
      </c>
      <c r="AX10" s="141">
        <f>SUM(AA10:AC10)</f>
        <v>11423.125000000002</v>
      </c>
      <c r="AY10" s="141">
        <f t="shared" ref="AY10" si="0">SUM(AD10:AF10)</f>
        <v>12989.725000000002</v>
      </c>
      <c r="AZ10" s="141">
        <f>SUM(AG10:AI10)</f>
        <v>15040.447916666668</v>
      </c>
      <c r="BA10" s="141">
        <f>SUM(AJ10:AL10)</f>
        <v>16111.268750000003</v>
      </c>
      <c r="BB10" s="141">
        <f>SUM(AM10:AO10)</f>
        <v>16195.193750000002</v>
      </c>
      <c r="BD10" s="141">
        <f t="shared" ref="BD10:BD17" si="1">SUM(AQ10:AT10)</f>
        <v>0</v>
      </c>
      <c r="BE10" s="141">
        <f t="shared" ref="BE10:BE17" si="2">SUM(AU10:AX10)</f>
        <v>32248.958333333336</v>
      </c>
      <c r="BF10" s="141">
        <f>SUM(AY10:BB10)</f>
        <v>60336.635416666672</v>
      </c>
    </row>
    <row r="11" spans="1:58" s="143" customFormat="1">
      <c r="A11" s="1"/>
      <c r="B11" s="58" t="s">
        <v>57</v>
      </c>
      <c r="D11" s="139"/>
      <c r="E11" s="139"/>
      <c r="F11" s="144">
        <f>0</f>
        <v>0</v>
      </c>
      <c r="G11" s="144">
        <f>0</f>
        <v>0</v>
      </c>
      <c r="H11" s="144">
        <f>0</f>
        <v>0</v>
      </c>
      <c r="I11" s="144">
        <f>0</f>
        <v>0</v>
      </c>
      <c r="J11" s="144">
        <f>0</f>
        <v>0</v>
      </c>
      <c r="K11" s="144">
        <f>0</f>
        <v>0</v>
      </c>
      <c r="L11" s="144">
        <f>0</f>
        <v>0</v>
      </c>
      <c r="M11" s="144">
        <f>0</f>
        <v>0</v>
      </c>
      <c r="N11" s="144">
        <f>0</f>
        <v>0</v>
      </c>
      <c r="O11" s="144">
        <f>0</f>
        <v>0</v>
      </c>
      <c r="P11" s="144">
        <f>0</f>
        <v>0</v>
      </c>
      <c r="Q11" s="144">
        <f>0</f>
        <v>0</v>
      </c>
      <c r="R11" s="144">
        <f>0</f>
        <v>0</v>
      </c>
      <c r="S11" s="144">
        <f>0</f>
        <v>0</v>
      </c>
      <c r="T11" s="144">
        <f>0</f>
        <v>0</v>
      </c>
      <c r="U11" s="144">
        <f>0</f>
        <v>0</v>
      </c>
      <c r="V11" s="144">
        <f>0</f>
        <v>0</v>
      </c>
      <c r="W11" s="144">
        <f>0</f>
        <v>0</v>
      </c>
      <c r="X11" s="144">
        <f>0</f>
        <v>0</v>
      </c>
      <c r="Y11" s="144">
        <f>0</f>
        <v>0</v>
      </c>
      <c r="Z11" s="144">
        <f>0</f>
        <v>0</v>
      </c>
      <c r="AA11" s="144">
        <f>0</f>
        <v>0</v>
      </c>
      <c r="AB11" s="144">
        <f>0</f>
        <v>0</v>
      </c>
      <c r="AC11" s="144">
        <f>0</f>
        <v>0</v>
      </c>
      <c r="AD11" s="144">
        <f>0</f>
        <v>0</v>
      </c>
      <c r="AE11" s="144">
        <f>0</f>
        <v>0</v>
      </c>
      <c r="AF11" s="144">
        <f>0</f>
        <v>0</v>
      </c>
      <c r="AG11" s="144">
        <f>0</f>
        <v>0</v>
      </c>
      <c r="AH11" s="144">
        <f>0</f>
        <v>0</v>
      </c>
      <c r="AI11" s="144">
        <f>0</f>
        <v>0</v>
      </c>
      <c r="AJ11" s="144">
        <f>0</f>
        <v>0</v>
      </c>
      <c r="AK11" s="144">
        <f>0</f>
        <v>0</v>
      </c>
      <c r="AL11" s="144">
        <f>0</f>
        <v>0</v>
      </c>
      <c r="AM11" s="144">
        <f>0</f>
        <v>0</v>
      </c>
      <c r="AN11" s="144">
        <f>0</f>
        <v>0</v>
      </c>
      <c r="AO11" s="144">
        <f>0</f>
        <v>0</v>
      </c>
      <c r="AP11" s="140"/>
      <c r="AQ11" s="140">
        <v>0</v>
      </c>
      <c r="AR11" s="140">
        <v>0</v>
      </c>
      <c r="AS11" s="140">
        <v>0</v>
      </c>
      <c r="AT11" s="140">
        <v>0</v>
      </c>
      <c r="AU11" s="140">
        <v>0</v>
      </c>
      <c r="AV11" s="140">
        <v>0</v>
      </c>
      <c r="AW11" s="140">
        <v>0</v>
      </c>
      <c r="AX11" s="140">
        <v>0</v>
      </c>
      <c r="AY11" s="140">
        <v>0</v>
      </c>
      <c r="AZ11" s="140">
        <v>0</v>
      </c>
      <c r="BA11" s="140">
        <v>0</v>
      </c>
      <c r="BB11" s="140">
        <v>0</v>
      </c>
      <c r="BC11" s="140"/>
      <c r="BD11" s="140">
        <v>0</v>
      </c>
      <c r="BE11" s="140">
        <v>0</v>
      </c>
      <c r="BF11" s="140">
        <v>0</v>
      </c>
    </row>
    <row r="12" spans="1:58" s="143" customFormat="1" ht="6" customHeight="1">
      <c r="A12" s="1"/>
      <c r="B12" s="142"/>
      <c r="C12" s="139"/>
      <c r="D12" s="139"/>
      <c r="E12" s="139"/>
      <c r="F12" s="144"/>
      <c r="G12" s="144"/>
      <c r="H12" s="144"/>
      <c r="I12" s="144"/>
      <c r="J12" s="144"/>
      <c r="K12" s="144"/>
      <c r="L12" s="144"/>
      <c r="M12" s="144"/>
      <c r="N12" s="144"/>
      <c r="O12" s="144"/>
      <c r="P12" s="144"/>
      <c r="Q12" s="145"/>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Q12" s="145"/>
      <c r="AR12" s="145"/>
      <c r="AS12" s="145"/>
      <c r="AT12" s="145"/>
      <c r="AU12" s="145"/>
      <c r="AV12" s="145"/>
      <c r="AW12" s="145"/>
      <c r="AX12" s="145"/>
      <c r="AY12" s="145"/>
      <c r="AZ12" s="145"/>
      <c r="BA12" s="145"/>
      <c r="BB12" s="145"/>
      <c r="BD12" s="145"/>
      <c r="BE12" s="145"/>
      <c r="BF12" s="145"/>
    </row>
    <row r="13" spans="1:58">
      <c r="B13" s="146" t="str">
        <f>"TOTAL "&amp;B8</f>
        <v>TOTAL PAYROLL</v>
      </c>
      <c r="C13" s="147"/>
      <c r="D13" s="147"/>
      <c r="E13" s="147"/>
      <c r="F13" s="148">
        <f t="shared" ref="F13:AC13" si="3">SUM(F9:F12)</f>
        <v>0</v>
      </c>
      <c r="G13" s="148">
        <f t="shared" si="3"/>
        <v>0</v>
      </c>
      <c r="H13" s="148">
        <f t="shared" si="3"/>
        <v>0</v>
      </c>
      <c r="I13" s="148">
        <f t="shared" si="3"/>
        <v>0</v>
      </c>
      <c r="J13" s="148">
        <f t="shared" si="3"/>
        <v>0</v>
      </c>
      <c r="K13" s="148">
        <f t="shared" si="3"/>
        <v>0</v>
      </c>
      <c r="L13" s="148">
        <f t="shared" si="3"/>
        <v>0</v>
      </c>
      <c r="M13" s="148">
        <f t="shared" si="3"/>
        <v>0</v>
      </c>
      <c r="N13" s="148">
        <f t="shared" si="3"/>
        <v>0</v>
      </c>
      <c r="O13" s="148">
        <f t="shared" si="3"/>
        <v>0</v>
      </c>
      <c r="P13" s="148">
        <f t="shared" si="3"/>
        <v>0</v>
      </c>
      <c r="Q13" s="148">
        <f t="shared" si="3"/>
        <v>0</v>
      </c>
      <c r="R13" s="148">
        <f t="shared" si="3"/>
        <v>11865</v>
      </c>
      <c r="S13" s="148">
        <f t="shared" si="3"/>
        <v>11865</v>
      </c>
      <c r="T13" s="148">
        <f t="shared" si="3"/>
        <v>11865</v>
      </c>
      <c r="U13" s="148">
        <f t="shared" si="3"/>
        <v>11865</v>
      </c>
      <c r="V13" s="148">
        <f t="shared" si="3"/>
        <v>11865</v>
      </c>
      <c r="W13" s="148">
        <f t="shared" si="3"/>
        <v>18291.875</v>
      </c>
      <c r="X13" s="148">
        <f t="shared" si="3"/>
        <v>18291.875</v>
      </c>
      <c r="Y13" s="148">
        <f t="shared" si="3"/>
        <v>18291.875</v>
      </c>
      <c r="Z13" s="148">
        <f t="shared" si="3"/>
        <v>18291.875</v>
      </c>
      <c r="AA13" s="148">
        <f t="shared" si="3"/>
        <v>18291.875</v>
      </c>
      <c r="AB13" s="148">
        <f t="shared" si="3"/>
        <v>27190.625</v>
      </c>
      <c r="AC13" s="148">
        <f t="shared" si="3"/>
        <v>27190.625</v>
      </c>
      <c r="AD13" s="148">
        <f t="shared" ref="AD13:AO13" si="4">SUM(AD9:AD12)</f>
        <v>27546.575000000001</v>
      </c>
      <c r="AE13" s="148">
        <f t="shared" si="4"/>
        <v>27546.575000000001</v>
      </c>
      <c r="AF13" s="148">
        <f t="shared" si="4"/>
        <v>27546.575000000001</v>
      </c>
      <c r="AG13" s="148">
        <f t="shared" si="4"/>
        <v>27546.575000000001</v>
      </c>
      <c r="AH13" s="148">
        <f t="shared" si="4"/>
        <v>33973.450000000004</v>
      </c>
      <c r="AI13" s="148">
        <f t="shared" si="4"/>
        <v>34166.256250000006</v>
      </c>
      <c r="AJ13" s="148">
        <f t="shared" si="4"/>
        <v>34166.256250000006</v>
      </c>
      <c r="AK13" s="148">
        <f t="shared" si="4"/>
        <v>34166.256250000006</v>
      </c>
      <c r="AL13" s="148">
        <f t="shared" si="4"/>
        <v>34166.256250000006</v>
      </c>
      <c r="AM13" s="148">
        <f t="shared" si="4"/>
        <v>34166.256250000006</v>
      </c>
      <c r="AN13" s="148">
        <f t="shared" si="4"/>
        <v>34433.21875</v>
      </c>
      <c r="AO13" s="148">
        <f t="shared" si="4"/>
        <v>34433.21875</v>
      </c>
      <c r="AQ13" s="148">
        <f t="shared" ref="AQ13:AW13" si="5">SUM(AQ9:AQ12)</f>
        <v>0</v>
      </c>
      <c r="AR13" s="148">
        <f t="shared" si="5"/>
        <v>0</v>
      </c>
      <c r="AS13" s="148">
        <f t="shared" si="5"/>
        <v>0</v>
      </c>
      <c r="AT13" s="148">
        <f t="shared" si="5"/>
        <v>0</v>
      </c>
      <c r="AU13" s="148">
        <f t="shared" si="5"/>
        <v>35595</v>
      </c>
      <c r="AV13" s="148">
        <f t="shared" si="5"/>
        <v>42021.875000000007</v>
      </c>
      <c r="AW13" s="148">
        <f t="shared" si="5"/>
        <v>54875.625</v>
      </c>
      <c r="AX13" s="148">
        <f>SUM(AX9:AX12)</f>
        <v>72673.125</v>
      </c>
      <c r="AY13" s="148">
        <f>SUM(AY9:AY12)</f>
        <v>82639.725000000006</v>
      </c>
      <c r="AZ13" s="148">
        <f>SUM(AZ9:AZ12)</f>
        <v>95686.281250000015</v>
      </c>
      <c r="BA13" s="148">
        <f>SUM(BA9:BA12)</f>
        <v>102498.76875</v>
      </c>
      <c r="BB13" s="148">
        <f>SUM(BB9:BB12)</f>
        <v>103032.69375000001</v>
      </c>
      <c r="BD13" s="148">
        <f>SUM(AQ13:AT13)</f>
        <v>0</v>
      </c>
      <c r="BE13" s="148">
        <f>SUM(AU13:AX13)</f>
        <v>205165.625</v>
      </c>
      <c r="BF13" s="148">
        <f>SUM(AY13:BB13)</f>
        <v>383857.46875</v>
      </c>
    </row>
    <row r="14" spans="1:58">
      <c r="C14" s="139"/>
      <c r="D14" s="139"/>
      <c r="E14" s="139"/>
      <c r="F14" s="140"/>
      <c r="G14" s="140"/>
      <c r="H14" s="140"/>
      <c r="I14" s="140"/>
      <c r="J14" s="140"/>
      <c r="K14" s="140"/>
      <c r="L14" s="140"/>
      <c r="M14" s="140"/>
      <c r="N14" s="140"/>
      <c r="O14" s="140"/>
      <c r="P14" s="140"/>
      <c r="Q14" s="141"/>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Q14" s="141"/>
      <c r="AR14" s="141"/>
      <c r="AS14" s="141"/>
      <c r="AT14" s="141"/>
      <c r="AU14" s="141"/>
      <c r="AV14" s="141"/>
      <c r="AW14" s="141"/>
      <c r="AX14" s="141"/>
      <c r="AY14" s="141"/>
      <c r="AZ14" s="141"/>
      <c r="BA14" s="141"/>
      <c r="BB14" s="141"/>
      <c r="BD14" s="141"/>
      <c r="BE14" s="141"/>
      <c r="BF14" s="141"/>
    </row>
    <row r="15" spans="1:58">
      <c r="B15" s="4" t="s">
        <v>58</v>
      </c>
      <c r="C15" s="139"/>
      <c r="D15" s="139"/>
      <c r="E15" s="139"/>
      <c r="F15" s="140"/>
      <c r="G15" s="140"/>
      <c r="H15" s="140"/>
      <c r="I15" s="140"/>
      <c r="J15" s="140"/>
      <c r="K15" s="140"/>
      <c r="L15" s="140"/>
      <c r="M15" s="140"/>
      <c r="N15" s="140"/>
      <c r="O15" s="140"/>
      <c r="P15" s="140"/>
      <c r="Q15" s="141"/>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Q15" s="141"/>
      <c r="AR15" s="141"/>
      <c r="AS15" s="141"/>
      <c r="AT15" s="141"/>
      <c r="AU15" s="141"/>
      <c r="AV15" s="141"/>
      <c r="AW15" s="141"/>
      <c r="AX15" s="141"/>
      <c r="AY15" s="141"/>
      <c r="AZ15" s="141"/>
      <c r="BA15" s="141"/>
      <c r="BB15" s="141"/>
      <c r="BD15" s="141"/>
      <c r="BE15" s="141"/>
      <c r="BF15" s="141"/>
    </row>
    <row r="16" spans="1:58">
      <c r="B16" s="149" t="s">
        <v>59</v>
      </c>
      <c r="C16" s="139"/>
      <c r="D16" s="150">
        <v>0</v>
      </c>
      <c r="E16" s="151" t="s">
        <v>60</v>
      </c>
      <c r="F16" s="140">
        <f>$D16</f>
        <v>0</v>
      </c>
      <c r="G16" s="140">
        <f t="shared" ref="G16:AO16" si="6">$D16</f>
        <v>0</v>
      </c>
      <c r="H16" s="140">
        <f t="shared" si="6"/>
        <v>0</v>
      </c>
      <c r="I16" s="140">
        <f t="shared" si="6"/>
        <v>0</v>
      </c>
      <c r="J16" s="140">
        <f t="shared" si="6"/>
        <v>0</v>
      </c>
      <c r="K16" s="140">
        <f t="shared" si="6"/>
        <v>0</v>
      </c>
      <c r="L16" s="140">
        <f t="shared" si="6"/>
        <v>0</v>
      </c>
      <c r="M16" s="140">
        <f t="shared" si="6"/>
        <v>0</v>
      </c>
      <c r="N16" s="140">
        <f t="shared" si="6"/>
        <v>0</v>
      </c>
      <c r="O16" s="140">
        <f t="shared" si="6"/>
        <v>0</v>
      </c>
      <c r="P16" s="140">
        <f t="shared" si="6"/>
        <v>0</v>
      </c>
      <c r="Q16" s="141">
        <f t="shared" si="6"/>
        <v>0</v>
      </c>
      <c r="R16" s="140">
        <f t="shared" si="6"/>
        <v>0</v>
      </c>
      <c r="S16" s="140">
        <f t="shared" si="6"/>
        <v>0</v>
      </c>
      <c r="T16" s="140">
        <f t="shared" si="6"/>
        <v>0</v>
      </c>
      <c r="U16" s="140">
        <f t="shared" si="6"/>
        <v>0</v>
      </c>
      <c r="V16" s="140">
        <f t="shared" si="6"/>
        <v>0</v>
      </c>
      <c r="W16" s="140">
        <f t="shared" si="6"/>
        <v>0</v>
      </c>
      <c r="X16" s="140">
        <f t="shared" si="6"/>
        <v>0</v>
      </c>
      <c r="Y16" s="140">
        <f t="shared" si="6"/>
        <v>0</v>
      </c>
      <c r="Z16" s="140">
        <f t="shared" si="6"/>
        <v>0</v>
      </c>
      <c r="AA16" s="140">
        <f t="shared" si="6"/>
        <v>0</v>
      </c>
      <c r="AB16" s="140">
        <f t="shared" si="6"/>
        <v>0</v>
      </c>
      <c r="AC16" s="140">
        <f t="shared" si="6"/>
        <v>0</v>
      </c>
      <c r="AD16" s="140">
        <f t="shared" si="6"/>
        <v>0</v>
      </c>
      <c r="AE16" s="140">
        <f t="shared" si="6"/>
        <v>0</v>
      </c>
      <c r="AF16" s="140">
        <f t="shared" si="6"/>
        <v>0</v>
      </c>
      <c r="AG16" s="140">
        <f t="shared" si="6"/>
        <v>0</v>
      </c>
      <c r="AH16" s="140">
        <f t="shared" si="6"/>
        <v>0</v>
      </c>
      <c r="AI16" s="140">
        <f t="shared" si="6"/>
        <v>0</v>
      </c>
      <c r="AJ16" s="140">
        <f t="shared" si="6"/>
        <v>0</v>
      </c>
      <c r="AK16" s="140">
        <f t="shared" si="6"/>
        <v>0</v>
      </c>
      <c r="AL16" s="140">
        <f t="shared" si="6"/>
        <v>0</v>
      </c>
      <c r="AM16" s="140">
        <f t="shared" si="6"/>
        <v>0</v>
      </c>
      <c r="AN16" s="140">
        <f t="shared" si="6"/>
        <v>0</v>
      </c>
      <c r="AO16" s="140">
        <f t="shared" si="6"/>
        <v>0</v>
      </c>
      <c r="AQ16" s="141">
        <f>SUM(F16:H16)</f>
        <v>0</v>
      </c>
      <c r="AR16" s="141">
        <f>SUM(I16:K16)</f>
        <v>0</v>
      </c>
      <c r="AS16" s="141">
        <f>SUM(L16:N16)</f>
        <v>0</v>
      </c>
      <c r="AT16" s="141">
        <f>SUM(O16:Q16)</f>
        <v>0</v>
      </c>
      <c r="AU16" s="141">
        <f>SUM(R16:T16)</f>
        <v>0</v>
      </c>
      <c r="AV16" s="141">
        <f>SUM(U16:W16)</f>
        <v>0</v>
      </c>
      <c r="AW16" s="141">
        <f>SUM(X16:Z16)</f>
        <v>0</v>
      </c>
      <c r="AX16" s="141">
        <f>SUM(AA16:AC16)</f>
        <v>0</v>
      </c>
      <c r="AY16" s="141">
        <f>SUM(AD16:AF16)</f>
        <v>0</v>
      </c>
      <c r="AZ16" s="141">
        <f>SUM(AG16:AI16)</f>
        <v>0</v>
      </c>
      <c r="BA16" s="141">
        <f>SUM(AJ16:AL16)</f>
        <v>0</v>
      </c>
      <c r="BB16" s="141">
        <f>SUM(AM16:AO16)</f>
        <v>0</v>
      </c>
      <c r="BD16" s="141">
        <f t="shared" si="1"/>
        <v>0</v>
      </c>
      <c r="BE16" s="141">
        <f t="shared" si="2"/>
        <v>0</v>
      </c>
      <c r="BF16" s="141">
        <f>SUM(AY16:BB16)</f>
        <v>0</v>
      </c>
    </row>
    <row r="17" spans="2:58">
      <c r="B17" s="149" t="s">
        <v>61</v>
      </c>
      <c r="C17" s="139"/>
      <c r="D17" s="139"/>
      <c r="E17" s="139"/>
      <c r="F17" s="144">
        <v>0</v>
      </c>
      <c r="G17" s="144">
        <v>0</v>
      </c>
      <c r="H17" s="144">
        <v>0</v>
      </c>
      <c r="I17" s="144">
        <v>0</v>
      </c>
      <c r="J17" s="144">
        <v>0</v>
      </c>
      <c r="K17" s="144">
        <v>0</v>
      </c>
      <c r="L17" s="144">
        <v>0</v>
      </c>
      <c r="M17" s="144">
        <v>0</v>
      </c>
      <c r="N17" s="144">
        <v>0</v>
      </c>
      <c r="O17" s="144">
        <v>0</v>
      </c>
      <c r="P17" s="144">
        <v>0</v>
      </c>
      <c r="Q17" s="145">
        <v>0</v>
      </c>
      <c r="R17" s="144">
        <v>0</v>
      </c>
      <c r="S17" s="144">
        <v>0</v>
      </c>
      <c r="T17" s="144">
        <v>0</v>
      </c>
      <c r="U17" s="144">
        <v>0</v>
      </c>
      <c r="V17" s="144">
        <v>0</v>
      </c>
      <c r="W17" s="144">
        <v>0</v>
      </c>
      <c r="X17" s="144">
        <v>0</v>
      </c>
      <c r="Y17" s="144">
        <v>0</v>
      </c>
      <c r="Z17" s="144">
        <v>0</v>
      </c>
      <c r="AA17" s="144">
        <v>0</v>
      </c>
      <c r="AB17" s="144">
        <v>0</v>
      </c>
      <c r="AC17" s="144">
        <v>0</v>
      </c>
      <c r="AD17" s="144">
        <v>0</v>
      </c>
      <c r="AE17" s="144">
        <v>0</v>
      </c>
      <c r="AF17" s="144">
        <v>0</v>
      </c>
      <c r="AG17" s="144">
        <v>0</v>
      </c>
      <c r="AH17" s="144">
        <v>0</v>
      </c>
      <c r="AI17" s="144">
        <v>0</v>
      </c>
      <c r="AJ17" s="144">
        <v>0</v>
      </c>
      <c r="AK17" s="144">
        <v>0</v>
      </c>
      <c r="AL17" s="144">
        <v>0</v>
      </c>
      <c r="AM17" s="144">
        <v>0</v>
      </c>
      <c r="AN17" s="144">
        <v>0</v>
      </c>
      <c r="AO17" s="144">
        <v>0</v>
      </c>
      <c r="AQ17" s="141">
        <f>SUM(F17:H17)</f>
        <v>0</v>
      </c>
      <c r="AR17" s="141">
        <f>SUM(I17:K17)</f>
        <v>0</v>
      </c>
      <c r="AS17" s="141">
        <f>SUM(L17:N17)</f>
        <v>0</v>
      </c>
      <c r="AT17" s="141">
        <f>SUM(O17:Q17)</f>
        <v>0</v>
      </c>
      <c r="AU17" s="141">
        <f>SUM(R17:T17)</f>
        <v>0</v>
      </c>
      <c r="AV17" s="141">
        <f>SUM(U17:W17)</f>
        <v>0</v>
      </c>
      <c r="AW17" s="141">
        <f>SUM(X17:Z17)</f>
        <v>0</v>
      </c>
      <c r="AX17" s="141">
        <f>SUM(AA17:AC17)</f>
        <v>0</v>
      </c>
      <c r="AY17" s="141">
        <f>SUM(AD17:AF17)</f>
        <v>0</v>
      </c>
      <c r="AZ17" s="141">
        <f>SUM(AG17:AI17)</f>
        <v>0</v>
      </c>
      <c r="BA17" s="141">
        <f>SUM(AJ17:AL17)</f>
        <v>0</v>
      </c>
      <c r="BB17" s="141">
        <f>SUM(AM17:AO17)</f>
        <v>0</v>
      </c>
      <c r="BD17" s="141">
        <f t="shared" si="1"/>
        <v>0</v>
      </c>
      <c r="BE17" s="141">
        <f t="shared" si="2"/>
        <v>0</v>
      </c>
      <c r="BF17" s="141">
        <f>SUM(AY17:BB17)</f>
        <v>0</v>
      </c>
    </row>
    <row r="18" spans="2:58" ht="6" customHeight="1">
      <c r="B18" s="142"/>
      <c r="C18" s="139"/>
      <c r="D18" s="139"/>
      <c r="E18" s="139"/>
      <c r="F18" s="144"/>
      <c r="G18" s="144"/>
      <c r="H18" s="144"/>
      <c r="I18" s="144"/>
      <c r="J18" s="144"/>
      <c r="K18" s="144"/>
      <c r="L18" s="144"/>
      <c r="M18" s="144"/>
      <c r="N18" s="144"/>
      <c r="O18" s="144"/>
      <c r="P18" s="144"/>
      <c r="Q18" s="145"/>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Q18" s="145"/>
      <c r="AR18" s="145"/>
      <c r="AS18" s="145"/>
      <c r="AT18" s="145"/>
      <c r="AU18" s="145"/>
      <c r="AV18" s="145"/>
      <c r="AW18" s="145"/>
      <c r="AX18" s="145"/>
      <c r="AY18" s="145"/>
      <c r="AZ18" s="145"/>
      <c r="BA18" s="145"/>
      <c r="BB18" s="145"/>
      <c r="BD18" s="145"/>
      <c r="BE18" s="145"/>
      <c r="BF18" s="145"/>
    </row>
    <row r="19" spans="2:58">
      <c r="B19" s="146" t="str">
        <f>"TOTAL "&amp;B15</f>
        <v>TOTAL CONTRACTORS</v>
      </c>
      <c r="C19" s="147"/>
      <c r="D19" s="147"/>
      <c r="E19" s="147"/>
      <c r="F19" s="148">
        <f t="shared" ref="F19:AQ19" si="7">SUM(F16:F18)</f>
        <v>0</v>
      </c>
      <c r="G19" s="148">
        <f t="shared" si="7"/>
        <v>0</v>
      </c>
      <c r="H19" s="148">
        <f t="shared" si="7"/>
        <v>0</v>
      </c>
      <c r="I19" s="148">
        <f t="shared" si="7"/>
        <v>0</v>
      </c>
      <c r="J19" s="148">
        <f t="shared" si="7"/>
        <v>0</v>
      </c>
      <c r="K19" s="148">
        <f t="shared" si="7"/>
        <v>0</v>
      </c>
      <c r="L19" s="148">
        <f t="shared" si="7"/>
        <v>0</v>
      </c>
      <c r="M19" s="148">
        <f t="shared" si="7"/>
        <v>0</v>
      </c>
      <c r="N19" s="148">
        <f t="shared" si="7"/>
        <v>0</v>
      </c>
      <c r="O19" s="148">
        <f t="shared" si="7"/>
        <v>0</v>
      </c>
      <c r="P19" s="148">
        <f t="shared" si="7"/>
        <v>0</v>
      </c>
      <c r="Q19" s="148">
        <f t="shared" si="7"/>
        <v>0</v>
      </c>
      <c r="R19" s="148">
        <f t="shared" si="7"/>
        <v>0</v>
      </c>
      <c r="S19" s="148">
        <f t="shared" si="7"/>
        <v>0</v>
      </c>
      <c r="T19" s="148">
        <f t="shared" si="7"/>
        <v>0</v>
      </c>
      <c r="U19" s="148">
        <f t="shared" si="7"/>
        <v>0</v>
      </c>
      <c r="V19" s="148">
        <f t="shared" si="7"/>
        <v>0</v>
      </c>
      <c r="W19" s="148">
        <f t="shared" si="7"/>
        <v>0</v>
      </c>
      <c r="X19" s="148">
        <f t="shared" si="7"/>
        <v>0</v>
      </c>
      <c r="Y19" s="148">
        <f t="shared" si="7"/>
        <v>0</v>
      </c>
      <c r="Z19" s="148">
        <f t="shared" si="7"/>
        <v>0</v>
      </c>
      <c r="AA19" s="148">
        <f t="shared" si="7"/>
        <v>0</v>
      </c>
      <c r="AB19" s="148">
        <f t="shared" si="7"/>
        <v>0</v>
      </c>
      <c r="AC19" s="148">
        <f t="shared" si="7"/>
        <v>0</v>
      </c>
      <c r="AD19" s="148">
        <f t="shared" ref="AD19:AO19" si="8">SUM(AD16:AD18)</f>
        <v>0</v>
      </c>
      <c r="AE19" s="148">
        <f t="shared" si="8"/>
        <v>0</v>
      </c>
      <c r="AF19" s="148">
        <f t="shared" si="8"/>
        <v>0</v>
      </c>
      <c r="AG19" s="148">
        <f t="shared" si="8"/>
        <v>0</v>
      </c>
      <c r="AH19" s="148">
        <f t="shared" si="8"/>
        <v>0</v>
      </c>
      <c r="AI19" s="148">
        <f t="shared" si="8"/>
        <v>0</v>
      </c>
      <c r="AJ19" s="148">
        <f t="shared" si="8"/>
        <v>0</v>
      </c>
      <c r="AK19" s="148">
        <f t="shared" si="8"/>
        <v>0</v>
      </c>
      <c r="AL19" s="148">
        <f t="shared" si="8"/>
        <v>0</v>
      </c>
      <c r="AM19" s="148">
        <f t="shared" si="8"/>
        <v>0</v>
      </c>
      <c r="AN19" s="148">
        <f t="shared" si="8"/>
        <v>0</v>
      </c>
      <c r="AO19" s="148">
        <f t="shared" si="8"/>
        <v>0</v>
      </c>
      <c r="AQ19" s="148">
        <f t="shared" si="7"/>
        <v>0</v>
      </c>
      <c r="AR19" s="148">
        <f>SUM(AR16:AR18)</f>
        <v>0</v>
      </c>
      <c r="AS19" s="148">
        <f>SUM(AS16:AS18)</f>
        <v>0</v>
      </c>
      <c r="AT19" s="148">
        <f t="shared" ref="AT19:AW19" si="9">SUM(AT16:AT18)</f>
        <v>0</v>
      </c>
      <c r="AU19" s="148">
        <f t="shared" si="9"/>
        <v>0</v>
      </c>
      <c r="AV19" s="148">
        <f t="shared" si="9"/>
        <v>0</v>
      </c>
      <c r="AW19" s="148">
        <f t="shared" si="9"/>
        <v>0</v>
      </c>
      <c r="AX19" s="148">
        <f>SUM(AX16:AX18)</f>
        <v>0</v>
      </c>
      <c r="AY19" s="148">
        <f>SUM(AY16:AY18)</f>
        <v>0</v>
      </c>
      <c r="AZ19" s="148">
        <f>SUM(AZ16:AZ18)</f>
        <v>0</v>
      </c>
      <c r="BA19" s="148">
        <f>SUM(BA16:BA18)</f>
        <v>0</v>
      </c>
      <c r="BB19" s="148">
        <f>SUM(BB16:BB18)</f>
        <v>0</v>
      </c>
      <c r="BD19" s="148">
        <f>SUM(AQ19:AT19)</f>
        <v>0</v>
      </c>
      <c r="BE19" s="148">
        <f>SUM(AU19:AX19)</f>
        <v>0</v>
      </c>
      <c r="BF19" s="148">
        <f>SUM(AY19:BB19)</f>
        <v>0</v>
      </c>
    </row>
    <row r="20" spans="2:58">
      <c r="Q20" s="130"/>
      <c r="AQ20" s="130"/>
      <c r="AR20" s="130"/>
      <c r="AS20" s="130"/>
      <c r="AT20" s="130"/>
      <c r="AU20" s="130"/>
      <c r="AV20" s="130"/>
      <c r="AW20" s="130"/>
      <c r="AX20" s="130"/>
      <c r="AY20" s="130"/>
      <c r="AZ20" s="130"/>
      <c r="BA20" s="130"/>
      <c r="BB20" s="130"/>
      <c r="BD20" s="130"/>
      <c r="BE20" s="130"/>
      <c r="BF20" s="130"/>
    </row>
    <row r="21" spans="2:58">
      <c r="B21" s="4" t="s">
        <v>62</v>
      </c>
      <c r="C21" s="139"/>
      <c r="D21" s="139"/>
      <c r="E21" s="139"/>
      <c r="F21" s="140"/>
      <c r="G21" s="140"/>
      <c r="H21" s="140"/>
      <c r="I21" s="140"/>
      <c r="J21" s="140"/>
      <c r="K21" s="140"/>
      <c r="L21" s="140"/>
      <c r="M21" s="140"/>
      <c r="N21" s="140"/>
      <c r="O21" s="140"/>
      <c r="P21" s="140"/>
      <c r="Q21" s="141"/>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Q21" s="141"/>
      <c r="AR21" s="141"/>
      <c r="AS21" s="141"/>
      <c r="AT21" s="141"/>
      <c r="AU21" s="141"/>
      <c r="AV21" s="141"/>
      <c r="AW21" s="141"/>
      <c r="AX21" s="141"/>
      <c r="AY21" s="141"/>
      <c r="AZ21" s="141"/>
      <c r="BA21" s="141"/>
      <c r="BB21" s="141"/>
      <c r="BD21" s="141"/>
      <c r="BE21" s="141"/>
      <c r="BF21" s="141"/>
    </row>
    <row r="22" spans="2:58">
      <c r="B22" s="149" t="s">
        <v>63</v>
      </c>
      <c r="C22" s="139"/>
      <c r="D22" s="150">
        <v>300</v>
      </c>
      <c r="E22" s="151" t="s">
        <v>64</v>
      </c>
      <c r="F22" s="140">
        <f>$D22*F6</f>
        <v>0</v>
      </c>
      <c r="G22" s="140">
        <f t="shared" ref="G22:AO22" si="10">$D22*G6</f>
        <v>0</v>
      </c>
      <c r="H22" s="140">
        <f t="shared" si="10"/>
        <v>0</v>
      </c>
      <c r="I22" s="140">
        <f t="shared" si="10"/>
        <v>0</v>
      </c>
      <c r="J22" s="140">
        <f t="shared" si="10"/>
        <v>0</v>
      </c>
      <c r="K22" s="140">
        <f t="shared" si="10"/>
        <v>0</v>
      </c>
      <c r="L22" s="140">
        <f t="shared" si="10"/>
        <v>0</v>
      </c>
      <c r="M22" s="140">
        <f t="shared" si="10"/>
        <v>0</v>
      </c>
      <c r="N22" s="140">
        <f t="shared" si="10"/>
        <v>0</v>
      </c>
      <c r="O22" s="140">
        <f t="shared" si="10"/>
        <v>0</v>
      </c>
      <c r="P22" s="140">
        <f t="shared" si="10"/>
        <v>0</v>
      </c>
      <c r="Q22" s="141">
        <f t="shared" si="10"/>
        <v>0</v>
      </c>
      <c r="R22" s="140">
        <f t="shared" si="10"/>
        <v>300</v>
      </c>
      <c r="S22" s="140">
        <f t="shared" si="10"/>
        <v>300</v>
      </c>
      <c r="T22" s="140">
        <f t="shared" si="10"/>
        <v>300</v>
      </c>
      <c r="U22" s="140">
        <f t="shared" si="10"/>
        <v>300</v>
      </c>
      <c r="V22" s="140">
        <f t="shared" si="10"/>
        <v>300</v>
      </c>
      <c r="W22" s="140">
        <f t="shared" si="10"/>
        <v>600</v>
      </c>
      <c r="X22" s="140">
        <f t="shared" si="10"/>
        <v>600</v>
      </c>
      <c r="Y22" s="140">
        <f t="shared" si="10"/>
        <v>600</v>
      </c>
      <c r="Z22" s="140">
        <f t="shared" si="10"/>
        <v>600</v>
      </c>
      <c r="AA22" s="140">
        <f t="shared" si="10"/>
        <v>600</v>
      </c>
      <c r="AB22" s="140">
        <f t="shared" si="10"/>
        <v>900</v>
      </c>
      <c r="AC22" s="140">
        <f t="shared" si="10"/>
        <v>900</v>
      </c>
      <c r="AD22" s="140">
        <f t="shared" si="10"/>
        <v>900</v>
      </c>
      <c r="AE22" s="140">
        <f t="shared" si="10"/>
        <v>900</v>
      </c>
      <c r="AF22" s="140">
        <f t="shared" si="10"/>
        <v>900</v>
      </c>
      <c r="AG22" s="140">
        <f t="shared" si="10"/>
        <v>900</v>
      </c>
      <c r="AH22" s="140">
        <f t="shared" si="10"/>
        <v>1200</v>
      </c>
      <c r="AI22" s="140">
        <f t="shared" si="10"/>
        <v>1200</v>
      </c>
      <c r="AJ22" s="140">
        <f t="shared" si="10"/>
        <v>1200</v>
      </c>
      <c r="AK22" s="140">
        <f t="shared" si="10"/>
        <v>1200</v>
      </c>
      <c r="AL22" s="140">
        <f t="shared" si="10"/>
        <v>1200</v>
      </c>
      <c r="AM22" s="140">
        <f t="shared" si="10"/>
        <v>1200</v>
      </c>
      <c r="AN22" s="140">
        <f t="shared" si="10"/>
        <v>1200</v>
      </c>
      <c r="AO22" s="140">
        <f t="shared" si="10"/>
        <v>1200</v>
      </c>
      <c r="AQ22" s="141">
        <f>SUM(F22:H22)</f>
        <v>0</v>
      </c>
      <c r="AR22" s="141">
        <f>SUM(I22:K22)</f>
        <v>0</v>
      </c>
      <c r="AS22" s="141">
        <f>SUM(L22:N22)</f>
        <v>0</v>
      </c>
      <c r="AT22" s="141">
        <f>SUM(O22:Q22)</f>
        <v>0</v>
      </c>
      <c r="AU22" s="141">
        <f>SUM(R22:T22)</f>
        <v>900</v>
      </c>
      <c r="AV22" s="141">
        <f>SUM(U22:W22)</f>
        <v>1200</v>
      </c>
      <c r="AW22" s="141">
        <f>SUM(X22:Z22)</f>
        <v>1800</v>
      </c>
      <c r="AX22" s="141">
        <f>SUM(AA22:AC22)</f>
        <v>2400</v>
      </c>
      <c r="AY22" s="141">
        <f>SUM(AD22:AF22)</f>
        <v>2700</v>
      </c>
      <c r="AZ22" s="141">
        <f>SUM(AG22:AI22)</f>
        <v>3300</v>
      </c>
      <c r="BA22" s="141">
        <f>SUM(AJ22:AL22)</f>
        <v>3600</v>
      </c>
      <c r="BB22" s="141">
        <f>SUM(AM22:AO22)</f>
        <v>3600</v>
      </c>
      <c r="BD22" s="141">
        <f>SUM(AQ22:AT22)</f>
        <v>0</v>
      </c>
      <c r="BE22" s="141">
        <f>SUM(AU22:AX22)</f>
        <v>6300</v>
      </c>
      <c r="BF22" s="141">
        <f>SUM(AY22:BB22)</f>
        <v>13200</v>
      </c>
    </row>
    <row r="23" spans="2:58">
      <c r="B23" s="149" t="s">
        <v>61</v>
      </c>
      <c r="C23" s="139"/>
      <c r="D23" s="139"/>
      <c r="E23" s="139"/>
      <c r="F23" s="144">
        <v>0</v>
      </c>
      <c r="G23" s="144">
        <v>0</v>
      </c>
      <c r="H23" s="144">
        <v>0</v>
      </c>
      <c r="I23" s="144">
        <v>0</v>
      </c>
      <c r="J23" s="144">
        <v>0</v>
      </c>
      <c r="K23" s="144">
        <v>0</v>
      </c>
      <c r="L23" s="144">
        <v>0</v>
      </c>
      <c r="M23" s="144">
        <v>0</v>
      </c>
      <c r="N23" s="144">
        <v>0</v>
      </c>
      <c r="O23" s="144">
        <v>0</v>
      </c>
      <c r="P23" s="144">
        <v>0</v>
      </c>
      <c r="Q23" s="145">
        <v>0</v>
      </c>
      <c r="R23" s="144">
        <v>0</v>
      </c>
      <c r="S23" s="144">
        <v>0</v>
      </c>
      <c r="T23" s="144">
        <v>0</v>
      </c>
      <c r="U23" s="144">
        <v>0</v>
      </c>
      <c r="V23" s="144">
        <v>0</v>
      </c>
      <c r="W23" s="144">
        <v>0</v>
      </c>
      <c r="X23" s="144">
        <v>0</v>
      </c>
      <c r="Y23" s="144">
        <v>0</v>
      </c>
      <c r="Z23" s="144">
        <v>0</v>
      </c>
      <c r="AA23" s="144">
        <v>0</v>
      </c>
      <c r="AB23" s="144">
        <v>0</v>
      </c>
      <c r="AC23" s="144">
        <v>0</v>
      </c>
      <c r="AD23" s="144">
        <v>0</v>
      </c>
      <c r="AE23" s="144">
        <v>0</v>
      </c>
      <c r="AF23" s="144">
        <v>0</v>
      </c>
      <c r="AG23" s="144">
        <v>0</v>
      </c>
      <c r="AH23" s="144">
        <v>0</v>
      </c>
      <c r="AI23" s="144">
        <v>0</v>
      </c>
      <c r="AJ23" s="144">
        <v>0</v>
      </c>
      <c r="AK23" s="144">
        <v>0</v>
      </c>
      <c r="AL23" s="144">
        <v>0</v>
      </c>
      <c r="AM23" s="144">
        <v>0</v>
      </c>
      <c r="AN23" s="144">
        <v>0</v>
      </c>
      <c r="AO23" s="144">
        <v>0</v>
      </c>
      <c r="AQ23" s="141">
        <f>SUM(F23:H23)</f>
        <v>0</v>
      </c>
      <c r="AR23" s="141">
        <f>SUM(I23:K23)</f>
        <v>0</v>
      </c>
      <c r="AS23" s="141">
        <f>SUM(L23:N23)</f>
        <v>0</v>
      </c>
      <c r="AT23" s="141">
        <f>SUM(O23:Q23)</f>
        <v>0</v>
      </c>
      <c r="AU23" s="141">
        <f>SUM(R23:T23)</f>
        <v>0</v>
      </c>
      <c r="AV23" s="141">
        <f>SUM(U23:W23)</f>
        <v>0</v>
      </c>
      <c r="AW23" s="141">
        <f>SUM(X23:Z23)</f>
        <v>0</v>
      </c>
      <c r="AX23" s="141">
        <f>SUM(AA23:AC23)</f>
        <v>0</v>
      </c>
      <c r="AY23" s="141">
        <f>SUM(AD23:AF23)</f>
        <v>0</v>
      </c>
      <c r="AZ23" s="141">
        <f>SUM(AG23:AI23)</f>
        <v>0</v>
      </c>
      <c r="BA23" s="141">
        <f>SUM(AJ23:AL23)</f>
        <v>0</v>
      </c>
      <c r="BB23" s="141">
        <f>SUM(AM23:AO23)</f>
        <v>0</v>
      </c>
      <c r="BD23" s="141">
        <f>SUM(AQ23:AT23)</f>
        <v>0</v>
      </c>
      <c r="BE23" s="141">
        <f>SUM(AU23:AX23)</f>
        <v>0</v>
      </c>
      <c r="BF23" s="141">
        <f>SUM(AY23:BB23)</f>
        <v>0</v>
      </c>
    </row>
    <row r="24" spans="2:58" ht="6" customHeight="1">
      <c r="B24" s="142"/>
      <c r="C24" s="139"/>
      <c r="D24" s="139"/>
      <c r="E24" s="139"/>
      <c r="F24" s="144"/>
      <c r="G24" s="144"/>
      <c r="H24" s="144"/>
      <c r="I24" s="144"/>
      <c r="J24" s="144"/>
      <c r="K24" s="144"/>
      <c r="L24" s="144"/>
      <c r="M24" s="144"/>
      <c r="N24" s="144"/>
      <c r="O24" s="144"/>
      <c r="P24" s="144"/>
      <c r="Q24" s="145"/>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Q24" s="145"/>
      <c r="AR24" s="145"/>
      <c r="AS24" s="145"/>
      <c r="AT24" s="145"/>
      <c r="AU24" s="145"/>
      <c r="AV24" s="145"/>
      <c r="AW24" s="145"/>
      <c r="AX24" s="145"/>
      <c r="AY24" s="145"/>
      <c r="AZ24" s="145"/>
      <c r="BA24" s="145"/>
      <c r="BB24" s="145"/>
      <c r="BD24" s="145"/>
      <c r="BE24" s="145"/>
      <c r="BF24" s="145"/>
    </row>
    <row r="25" spans="2:58">
      <c r="B25" s="146" t="str">
        <f>"TOTAL "&amp;B21</f>
        <v>TOTAL DUES &amp; SUBSCRIPTIONS</v>
      </c>
      <c r="C25" s="147"/>
      <c r="D25" s="147"/>
      <c r="E25" s="147"/>
      <c r="F25" s="148">
        <f t="shared" ref="F25:AQ25" si="11">SUM(F22:F24)</f>
        <v>0</v>
      </c>
      <c r="G25" s="148">
        <f t="shared" si="11"/>
        <v>0</v>
      </c>
      <c r="H25" s="148">
        <f t="shared" si="11"/>
        <v>0</v>
      </c>
      <c r="I25" s="148">
        <f t="shared" si="11"/>
        <v>0</v>
      </c>
      <c r="J25" s="148">
        <f t="shared" si="11"/>
        <v>0</v>
      </c>
      <c r="K25" s="148">
        <f t="shared" si="11"/>
        <v>0</v>
      </c>
      <c r="L25" s="148">
        <f t="shared" si="11"/>
        <v>0</v>
      </c>
      <c r="M25" s="148">
        <f t="shared" si="11"/>
        <v>0</v>
      </c>
      <c r="N25" s="148">
        <f t="shared" si="11"/>
        <v>0</v>
      </c>
      <c r="O25" s="148">
        <f t="shared" si="11"/>
        <v>0</v>
      </c>
      <c r="P25" s="148">
        <f t="shared" si="11"/>
        <v>0</v>
      </c>
      <c r="Q25" s="148">
        <f t="shared" si="11"/>
        <v>0</v>
      </c>
      <c r="R25" s="148">
        <f t="shared" si="11"/>
        <v>300</v>
      </c>
      <c r="S25" s="148">
        <f t="shared" si="11"/>
        <v>300</v>
      </c>
      <c r="T25" s="148">
        <f t="shared" si="11"/>
        <v>300</v>
      </c>
      <c r="U25" s="148">
        <f t="shared" si="11"/>
        <v>300</v>
      </c>
      <c r="V25" s="148">
        <f t="shared" si="11"/>
        <v>300</v>
      </c>
      <c r="W25" s="148">
        <f t="shared" si="11"/>
        <v>600</v>
      </c>
      <c r="X25" s="148">
        <f t="shared" si="11"/>
        <v>600</v>
      </c>
      <c r="Y25" s="148">
        <f t="shared" si="11"/>
        <v>600</v>
      </c>
      <c r="Z25" s="148">
        <f t="shared" si="11"/>
        <v>600</v>
      </c>
      <c r="AA25" s="148">
        <f t="shared" si="11"/>
        <v>600</v>
      </c>
      <c r="AB25" s="148">
        <f t="shared" si="11"/>
        <v>900</v>
      </c>
      <c r="AC25" s="148">
        <f t="shared" si="11"/>
        <v>900</v>
      </c>
      <c r="AD25" s="148">
        <f t="shared" ref="AD25:AO25" si="12">SUM(AD22:AD24)</f>
        <v>900</v>
      </c>
      <c r="AE25" s="148">
        <f t="shared" si="12"/>
        <v>900</v>
      </c>
      <c r="AF25" s="148">
        <f t="shared" si="12"/>
        <v>900</v>
      </c>
      <c r="AG25" s="148">
        <f t="shared" si="12"/>
        <v>900</v>
      </c>
      <c r="AH25" s="148">
        <f t="shared" si="12"/>
        <v>1200</v>
      </c>
      <c r="AI25" s="148">
        <f t="shared" si="12"/>
        <v>1200</v>
      </c>
      <c r="AJ25" s="148">
        <f t="shared" si="12"/>
        <v>1200</v>
      </c>
      <c r="AK25" s="148">
        <f t="shared" si="12"/>
        <v>1200</v>
      </c>
      <c r="AL25" s="148">
        <f t="shared" si="12"/>
        <v>1200</v>
      </c>
      <c r="AM25" s="148">
        <f t="shared" si="12"/>
        <v>1200</v>
      </c>
      <c r="AN25" s="148">
        <f t="shared" si="12"/>
        <v>1200</v>
      </c>
      <c r="AO25" s="148">
        <f t="shared" si="12"/>
        <v>1200</v>
      </c>
      <c r="AQ25" s="148">
        <f t="shared" si="11"/>
        <v>0</v>
      </c>
      <c r="AR25" s="148">
        <f t="shared" ref="AR25:AW25" si="13">SUM(AR22:AR24)</f>
        <v>0</v>
      </c>
      <c r="AS25" s="148">
        <f t="shared" si="13"/>
        <v>0</v>
      </c>
      <c r="AT25" s="148">
        <f t="shared" si="13"/>
        <v>0</v>
      </c>
      <c r="AU25" s="148">
        <f t="shared" si="13"/>
        <v>900</v>
      </c>
      <c r="AV25" s="148">
        <f t="shared" si="13"/>
        <v>1200</v>
      </c>
      <c r="AW25" s="148">
        <f t="shared" si="13"/>
        <v>1800</v>
      </c>
      <c r="AX25" s="148">
        <f>SUM(AX22:AX24)</f>
        <v>2400</v>
      </c>
      <c r="AY25" s="148">
        <f>SUM(AY21:AY24)</f>
        <v>2700</v>
      </c>
      <c r="AZ25" s="148">
        <f>SUM(AZ21:AZ24)</f>
        <v>3300</v>
      </c>
      <c r="BA25" s="148">
        <f>SUM(BA21:BA24)</f>
        <v>3600</v>
      </c>
      <c r="BB25" s="148">
        <f>SUM(BB21:BB24)</f>
        <v>3600</v>
      </c>
      <c r="BD25" s="148">
        <f>SUM(AQ25:AT25)</f>
        <v>0</v>
      </c>
      <c r="BE25" s="148">
        <f>SUM(AU25:AX25)</f>
        <v>6300</v>
      </c>
      <c r="BF25" s="148">
        <f>SUM(AY25:BB25)</f>
        <v>13200</v>
      </c>
    </row>
    <row r="26" spans="2:58">
      <c r="Q26" s="130"/>
      <c r="AQ26" s="130"/>
      <c r="AR26" s="130"/>
      <c r="AS26" s="130"/>
      <c r="AT26" s="130"/>
      <c r="AU26" s="130"/>
      <c r="AV26" s="130"/>
      <c r="AW26" s="130"/>
      <c r="AX26" s="130"/>
      <c r="AY26" s="130"/>
      <c r="AZ26" s="130"/>
      <c r="BA26" s="130"/>
      <c r="BB26" s="130"/>
      <c r="BD26" s="130"/>
      <c r="BE26" s="130"/>
      <c r="BF26" s="130"/>
    </row>
    <row r="27" spans="2:58">
      <c r="B27" s="4" t="s">
        <v>65</v>
      </c>
      <c r="C27" s="139"/>
      <c r="D27" s="139"/>
      <c r="E27" s="139"/>
      <c r="F27" s="140"/>
      <c r="G27" s="140"/>
      <c r="H27" s="140"/>
      <c r="I27" s="140"/>
      <c r="J27" s="140"/>
      <c r="K27" s="140"/>
      <c r="L27" s="140"/>
      <c r="M27" s="140"/>
      <c r="N27" s="140"/>
      <c r="O27" s="140"/>
      <c r="P27" s="140"/>
      <c r="Q27" s="141"/>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Q27" s="141"/>
      <c r="AR27" s="141"/>
      <c r="AS27" s="141"/>
      <c r="AT27" s="141"/>
      <c r="AU27" s="141"/>
      <c r="AV27" s="141"/>
      <c r="AW27" s="141"/>
      <c r="AX27" s="141"/>
      <c r="AY27" s="141"/>
      <c r="AZ27" s="141"/>
      <c r="BA27" s="141"/>
      <c r="BB27" s="141"/>
      <c r="BD27" s="141"/>
      <c r="BE27" s="141"/>
      <c r="BF27" s="141"/>
    </row>
    <row r="28" spans="2:58">
      <c r="B28" s="149" t="s">
        <v>66</v>
      </c>
      <c r="C28" s="139"/>
      <c r="D28" s="152">
        <v>3000</v>
      </c>
      <c r="E28" s="151" t="s">
        <v>67</v>
      </c>
      <c r="F28" s="140">
        <f>$D28*(F6-E6)</f>
        <v>0</v>
      </c>
      <c r="G28" s="140">
        <f t="shared" ref="G28:AB28" si="14">$D28*(G6-F6)</f>
        <v>0</v>
      </c>
      <c r="H28" s="140">
        <f t="shared" si="14"/>
        <v>0</v>
      </c>
      <c r="I28" s="140">
        <f t="shared" si="14"/>
        <v>0</v>
      </c>
      <c r="J28" s="140">
        <f t="shared" si="14"/>
        <v>0</v>
      </c>
      <c r="K28" s="140">
        <f t="shared" si="14"/>
        <v>0</v>
      </c>
      <c r="L28" s="140">
        <f t="shared" si="14"/>
        <v>0</v>
      </c>
      <c r="M28" s="140">
        <f t="shared" si="14"/>
        <v>0</v>
      </c>
      <c r="N28" s="140">
        <f t="shared" si="14"/>
        <v>0</v>
      </c>
      <c r="O28" s="140">
        <f t="shared" si="14"/>
        <v>0</v>
      </c>
      <c r="P28" s="140">
        <f t="shared" si="14"/>
        <v>0</v>
      </c>
      <c r="Q28" s="141">
        <f t="shared" si="14"/>
        <v>0</v>
      </c>
      <c r="R28" s="140">
        <f t="shared" si="14"/>
        <v>3000</v>
      </c>
      <c r="S28" s="140">
        <f t="shared" si="14"/>
        <v>0</v>
      </c>
      <c r="T28" s="140">
        <f t="shared" si="14"/>
        <v>0</v>
      </c>
      <c r="U28" s="140">
        <f t="shared" si="14"/>
        <v>0</v>
      </c>
      <c r="V28" s="140">
        <f t="shared" si="14"/>
        <v>0</v>
      </c>
      <c r="W28" s="140">
        <f t="shared" si="14"/>
        <v>3000</v>
      </c>
      <c r="X28" s="140">
        <f t="shared" si="14"/>
        <v>0</v>
      </c>
      <c r="Y28" s="140">
        <f t="shared" si="14"/>
        <v>0</v>
      </c>
      <c r="Z28" s="140">
        <f t="shared" si="14"/>
        <v>0</v>
      </c>
      <c r="AA28" s="140">
        <f t="shared" si="14"/>
        <v>0</v>
      </c>
      <c r="AB28" s="140">
        <f t="shared" si="14"/>
        <v>3000</v>
      </c>
      <c r="AC28" s="140">
        <f>$D28*(AC6-AB6)</f>
        <v>0</v>
      </c>
      <c r="AD28" s="140">
        <f t="shared" ref="AD28:AN28" si="15">$D28*(AD6-AC6)</f>
        <v>0</v>
      </c>
      <c r="AE28" s="140">
        <f t="shared" si="15"/>
        <v>0</v>
      </c>
      <c r="AF28" s="140">
        <f t="shared" si="15"/>
        <v>0</v>
      </c>
      <c r="AG28" s="140">
        <f t="shared" si="15"/>
        <v>0</v>
      </c>
      <c r="AH28" s="140">
        <f t="shared" si="15"/>
        <v>3000</v>
      </c>
      <c r="AI28" s="140">
        <f t="shared" si="15"/>
        <v>0</v>
      </c>
      <c r="AJ28" s="140">
        <f t="shared" si="15"/>
        <v>0</v>
      </c>
      <c r="AK28" s="140">
        <f t="shared" si="15"/>
        <v>0</v>
      </c>
      <c r="AL28" s="140">
        <f t="shared" si="15"/>
        <v>0</v>
      </c>
      <c r="AM28" s="140">
        <f t="shared" si="15"/>
        <v>0</v>
      </c>
      <c r="AN28" s="140">
        <f t="shared" si="15"/>
        <v>0</v>
      </c>
      <c r="AO28" s="140">
        <f>$D28*(AO6-AN6)</f>
        <v>0</v>
      </c>
      <c r="AQ28" s="141">
        <f>SUM(F28:H28)</f>
        <v>0</v>
      </c>
      <c r="AR28" s="141">
        <f>SUM(I28:K28)</f>
        <v>0</v>
      </c>
      <c r="AS28" s="141">
        <f>SUM(L28:N28)</f>
        <v>0</v>
      </c>
      <c r="AT28" s="141">
        <f>SUM(O28:Q28)</f>
        <v>0</v>
      </c>
      <c r="AU28" s="141">
        <f>SUM(R28:T28)</f>
        <v>3000</v>
      </c>
      <c r="AV28" s="141">
        <f>SUM(U28:W28)</f>
        <v>3000</v>
      </c>
      <c r="AW28" s="141">
        <f>SUM(X28:Z28)</f>
        <v>0</v>
      </c>
      <c r="AX28" s="141">
        <f>SUM(AA28:AC28)</f>
        <v>3000</v>
      </c>
      <c r="AY28" s="141">
        <f>SUM(AD28:AF28)</f>
        <v>0</v>
      </c>
      <c r="AZ28" s="141">
        <f>SUM(AG28:AI28)</f>
        <v>3000</v>
      </c>
      <c r="BA28" s="141">
        <f>SUM(AJ28:AL28)</f>
        <v>0</v>
      </c>
      <c r="BB28" s="141">
        <f>SUM(AM28:AO28)</f>
        <v>0</v>
      </c>
      <c r="BD28" s="141">
        <f>SUM(AQ28:AT28)</f>
        <v>0</v>
      </c>
      <c r="BE28" s="141">
        <f>SUM(AU28:AX28)</f>
        <v>9000</v>
      </c>
      <c r="BF28" s="141">
        <f>SUM(AY28:BB28)</f>
        <v>3000</v>
      </c>
    </row>
    <row r="29" spans="2:58">
      <c r="B29" s="149" t="s">
        <v>68</v>
      </c>
      <c r="C29" s="139"/>
      <c r="D29" s="153">
        <v>100</v>
      </c>
      <c r="E29" s="151" t="s">
        <v>64</v>
      </c>
      <c r="F29" s="140">
        <f>$D29*F$6</f>
        <v>0</v>
      </c>
      <c r="G29" s="140">
        <f t="shared" ref="G29:AO29" si="16">$D29*G$6</f>
        <v>0</v>
      </c>
      <c r="H29" s="140">
        <f t="shared" si="16"/>
        <v>0</v>
      </c>
      <c r="I29" s="140">
        <f t="shared" si="16"/>
        <v>0</v>
      </c>
      <c r="J29" s="140">
        <f t="shared" si="16"/>
        <v>0</v>
      </c>
      <c r="K29" s="140">
        <f t="shared" si="16"/>
        <v>0</v>
      </c>
      <c r="L29" s="140">
        <f t="shared" si="16"/>
        <v>0</v>
      </c>
      <c r="M29" s="140">
        <f t="shared" si="16"/>
        <v>0</v>
      </c>
      <c r="N29" s="140">
        <f t="shared" si="16"/>
        <v>0</v>
      </c>
      <c r="O29" s="140">
        <f t="shared" si="16"/>
        <v>0</v>
      </c>
      <c r="P29" s="140">
        <f t="shared" si="16"/>
        <v>0</v>
      </c>
      <c r="Q29" s="141">
        <f t="shared" si="16"/>
        <v>0</v>
      </c>
      <c r="R29" s="140">
        <f t="shared" si="16"/>
        <v>100</v>
      </c>
      <c r="S29" s="140">
        <f t="shared" si="16"/>
        <v>100</v>
      </c>
      <c r="T29" s="140">
        <f t="shared" si="16"/>
        <v>100</v>
      </c>
      <c r="U29" s="140">
        <f t="shared" si="16"/>
        <v>100</v>
      </c>
      <c r="V29" s="140">
        <f t="shared" si="16"/>
        <v>100</v>
      </c>
      <c r="W29" s="140">
        <f t="shared" si="16"/>
        <v>200</v>
      </c>
      <c r="X29" s="140">
        <f t="shared" si="16"/>
        <v>200</v>
      </c>
      <c r="Y29" s="140">
        <f t="shared" si="16"/>
        <v>200</v>
      </c>
      <c r="Z29" s="140">
        <f t="shared" si="16"/>
        <v>200</v>
      </c>
      <c r="AA29" s="140">
        <f t="shared" si="16"/>
        <v>200</v>
      </c>
      <c r="AB29" s="140">
        <f t="shared" si="16"/>
        <v>300</v>
      </c>
      <c r="AC29" s="140">
        <f t="shared" si="16"/>
        <v>300</v>
      </c>
      <c r="AD29" s="140">
        <f t="shared" si="16"/>
        <v>300</v>
      </c>
      <c r="AE29" s="140">
        <f t="shared" si="16"/>
        <v>300</v>
      </c>
      <c r="AF29" s="140">
        <f t="shared" si="16"/>
        <v>300</v>
      </c>
      <c r="AG29" s="140">
        <f t="shared" si="16"/>
        <v>300</v>
      </c>
      <c r="AH29" s="140">
        <f t="shared" si="16"/>
        <v>400</v>
      </c>
      <c r="AI29" s="140">
        <f t="shared" si="16"/>
        <v>400</v>
      </c>
      <c r="AJ29" s="140">
        <f t="shared" si="16"/>
        <v>400</v>
      </c>
      <c r="AK29" s="140">
        <f t="shared" si="16"/>
        <v>400</v>
      </c>
      <c r="AL29" s="140">
        <f t="shared" si="16"/>
        <v>400</v>
      </c>
      <c r="AM29" s="140">
        <f t="shared" si="16"/>
        <v>400</v>
      </c>
      <c r="AN29" s="140">
        <f t="shared" si="16"/>
        <v>400</v>
      </c>
      <c r="AO29" s="140">
        <f t="shared" si="16"/>
        <v>400</v>
      </c>
      <c r="AQ29" s="141">
        <f>SUM(F29:H29)</f>
        <v>0</v>
      </c>
      <c r="AR29" s="141">
        <f>SUM(I29:K29)</f>
        <v>0</v>
      </c>
      <c r="AS29" s="141">
        <f>SUM(L29:N29)</f>
        <v>0</v>
      </c>
      <c r="AT29" s="141">
        <f>SUM(O29:Q29)</f>
        <v>0</v>
      </c>
      <c r="AU29" s="141">
        <f>SUM(R29:T29)</f>
        <v>300</v>
      </c>
      <c r="AV29" s="141">
        <f>SUM(U29:W29)</f>
        <v>400</v>
      </c>
      <c r="AW29" s="141">
        <f>SUM(X29:Z29)</f>
        <v>600</v>
      </c>
      <c r="AX29" s="141">
        <f>SUM(AA29:AC29)</f>
        <v>800</v>
      </c>
      <c r="AY29" s="141">
        <f>SUM(AD29:AF29)</f>
        <v>900</v>
      </c>
      <c r="AZ29" s="141">
        <f>SUM(AG29:AI29)</f>
        <v>1100</v>
      </c>
      <c r="BA29" s="141">
        <f>SUM(AJ29:AL29)</f>
        <v>1200</v>
      </c>
      <c r="BB29" s="141">
        <f>SUM(AM29:AO29)</f>
        <v>1200</v>
      </c>
      <c r="BD29" s="141">
        <f>SUM(AQ29:AT29)</f>
        <v>0</v>
      </c>
      <c r="BE29" s="141">
        <f>SUM(AU29:AX29)</f>
        <v>2100</v>
      </c>
      <c r="BF29" s="141">
        <f>SUM(AY29:BB29)</f>
        <v>4400</v>
      </c>
    </row>
    <row r="30" spans="2:58">
      <c r="B30" s="149" t="s">
        <v>61</v>
      </c>
      <c r="C30" s="139"/>
      <c r="D30" s="139"/>
      <c r="E30" s="139"/>
      <c r="F30" s="144">
        <v>0</v>
      </c>
      <c r="G30" s="144">
        <v>0</v>
      </c>
      <c r="H30" s="144">
        <v>0</v>
      </c>
      <c r="I30" s="144">
        <v>0</v>
      </c>
      <c r="J30" s="144">
        <v>0</v>
      </c>
      <c r="K30" s="144">
        <v>0</v>
      </c>
      <c r="L30" s="144">
        <v>0</v>
      </c>
      <c r="M30" s="144">
        <v>0</v>
      </c>
      <c r="N30" s="144">
        <v>0</v>
      </c>
      <c r="O30" s="144">
        <v>0</v>
      </c>
      <c r="P30" s="144">
        <v>0</v>
      </c>
      <c r="Q30" s="145">
        <v>0</v>
      </c>
      <c r="R30" s="144">
        <v>0</v>
      </c>
      <c r="S30" s="144">
        <v>0</v>
      </c>
      <c r="T30" s="144">
        <v>0</v>
      </c>
      <c r="U30" s="144">
        <v>0</v>
      </c>
      <c r="V30" s="144">
        <v>0</v>
      </c>
      <c r="W30" s="144">
        <v>0</v>
      </c>
      <c r="X30" s="144">
        <v>0</v>
      </c>
      <c r="Y30" s="144">
        <v>0</v>
      </c>
      <c r="Z30" s="144">
        <v>0</v>
      </c>
      <c r="AA30" s="144">
        <v>0</v>
      </c>
      <c r="AB30" s="144">
        <v>0</v>
      </c>
      <c r="AC30" s="144">
        <v>0</v>
      </c>
      <c r="AD30" s="144">
        <v>0</v>
      </c>
      <c r="AE30" s="144">
        <v>0</v>
      </c>
      <c r="AF30" s="144">
        <v>0</v>
      </c>
      <c r="AG30" s="144">
        <v>0</v>
      </c>
      <c r="AH30" s="144">
        <v>0</v>
      </c>
      <c r="AI30" s="144">
        <v>0</v>
      </c>
      <c r="AJ30" s="144">
        <v>0</v>
      </c>
      <c r="AK30" s="144">
        <v>0</v>
      </c>
      <c r="AL30" s="144">
        <v>0</v>
      </c>
      <c r="AM30" s="144">
        <v>0</v>
      </c>
      <c r="AN30" s="144">
        <v>0</v>
      </c>
      <c r="AO30" s="144">
        <v>0</v>
      </c>
      <c r="AQ30" s="141">
        <f>SUM(F30:H30)</f>
        <v>0</v>
      </c>
      <c r="AR30" s="141">
        <f>SUM(I30:K30)</f>
        <v>0</v>
      </c>
      <c r="AS30" s="141">
        <f>SUM(L30:N30)</f>
        <v>0</v>
      </c>
      <c r="AT30" s="141">
        <f>SUM(O30:Q30)</f>
        <v>0</v>
      </c>
      <c r="AU30" s="141">
        <f>SUM(R30:T30)</f>
        <v>0</v>
      </c>
      <c r="AV30" s="141">
        <f>SUM(U30:W30)</f>
        <v>0</v>
      </c>
      <c r="AW30" s="141">
        <f>SUM(X30:Z30)</f>
        <v>0</v>
      </c>
      <c r="AX30" s="141">
        <f>SUM(AA30:AC30)</f>
        <v>0</v>
      </c>
      <c r="AY30" s="141">
        <f>SUM(AD30:AF30)</f>
        <v>0</v>
      </c>
      <c r="AZ30" s="141">
        <f>SUM(AG30:AI30)</f>
        <v>0</v>
      </c>
      <c r="BA30" s="141">
        <f>SUM(AJ30:AL30)</f>
        <v>0</v>
      </c>
      <c r="BB30" s="141">
        <f>SUM(AM30:AO30)</f>
        <v>0</v>
      </c>
      <c r="BD30" s="141">
        <f>SUM(AQ30:AT30)</f>
        <v>0</v>
      </c>
      <c r="BE30" s="141">
        <f>SUM(AU30:AX30)</f>
        <v>0</v>
      </c>
      <c r="BF30" s="141">
        <f>SUM(AY30:BB30)</f>
        <v>0</v>
      </c>
    </row>
    <row r="31" spans="2:58" ht="6" customHeight="1">
      <c r="B31" s="142"/>
      <c r="C31" s="139"/>
      <c r="D31" s="139"/>
      <c r="E31" s="139"/>
      <c r="F31" s="144"/>
      <c r="G31" s="144"/>
      <c r="H31" s="144"/>
      <c r="I31" s="144"/>
      <c r="J31" s="144"/>
      <c r="K31" s="144"/>
      <c r="L31" s="144"/>
      <c r="M31" s="144"/>
      <c r="N31" s="144"/>
      <c r="O31" s="144"/>
      <c r="P31" s="144"/>
      <c r="Q31" s="145"/>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Q31" s="145"/>
      <c r="AR31" s="145"/>
      <c r="AS31" s="145"/>
      <c r="AT31" s="145"/>
      <c r="AU31" s="145"/>
      <c r="AV31" s="145"/>
      <c r="AW31" s="145"/>
      <c r="AX31" s="145"/>
      <c r="AY31" s="145"/>
      <c r="AZ31" s="145"/>
      <c r="BA31" s="145"/>
      <c r="BB31" s="145"/>
      <c r="BD31" s="145"/>
      <c r="BE31" s="145"/>
      <c r="BF31" s="145"/>
    </row>
    <row r="32" spans="2:58">
      <c r="B32" s="146" t="str">
        <f>"TOTAL "&amp;B27</f>
        <v>TOTAL EQUIPMENT &amp; TELECOM</v>
      </c>
      <c r="C32" s="147"/>
      <c r="D32" s="147"/>
      <c r="E32" s="147"/>
      <c r="F32" s="148">
        <f t="shared" ref="F32:AQ32" si="17">SUM(F28:F31)</f>
        <v>0</v>
      </c>
      <c r="G32" s="148">
        <f t="shared" si="17"/>
        <v>0</v>
      </c>
      <c r="H32" s="148">
        <f t="shared" si="17"/>
        <v>0</v>
      </c>
      <c r="I32" s="148">
        <f t="shared" si="17"/>
        <v>0</v>
      </c>
      <c r="J32" s="148">
        <f t="shared" si="17"/>
        <v>0</v>
      </c>
      <c r="K32" s="148">
        <f t="shared" si="17"/>
        <v>0</v>
      </c>
      <c r="L32" s="148">
        <f t="shared" si="17"/>
        <v>0</v>
      </c>
      <c r="M32" s="148">
        <f t="shared" si="17"/>
        <v>0</v>
      </c>
      <c r="N32" s="148">
        <f t="shared" si="17"/>
        <v>0</v>
      </c>
      <c r="O32" s="148">
        <f t="shared" si="17"/>
        <v>0</v>
      </c>
      <c r="P32" s="148">
        <f t="shared" si="17"/>
        <v>0</v>
      </c>
      <c r="Q32" s="148">
        <f t="shared" si="17"/>
        <v>0</v>
      </c>
      <c r="R32" s="148">
        <f t="shared" si="17"/>
        <v>3100</v>
      </c>
      <c r="S32" s="148">
        <f t="shared" si="17"/>
        <v>100</v>
      </c>
      <c r="T32" s="148">
        <f t="shared" si="17"/>
        <v>100</v>
      </c>
      <c r="U32" s="148">
        <f t="shared" si="17"/>
        <v>100</v>
      </c>
      <c r="V32" s="148">
        <f t="shared" si="17"/>
        <v>100</v>
      </c>
      <c r="W32" s="148">
        <f t="shared" si="17"/>
        <v>3200</v>
      </c>
      <c r="X32" s="148">
        <f t="shared" si="17"/>
        <v>200</v>
      </c>
      <c r="Y32" s="148">
        <f t="shared" si="17"/>
        <v>200</v>
      </c>
      <c r="Z32" s="148">
        <f t="shared" si="17"/>
        <v>200</v>
      </c>
      <c r="AA32" s="148">
        <f t="shared" si="17"/>
        <v>200</v>
      </c>
      <c r="AB32" s="148">
        <f t="shared" si="17"/>
        <v>3300</v>
      </c>
      <c r="AC32" s="148">
        <f t="shared" si="17"/>
        <v>300</v>
      </c>
      <c r="AD32" s="148">
        <f t="shared" ref="AD32:AO32" si="18">SUM(AD28:AD31)</f>
        <v>300</v>
      </c>
      <c r="AE32" s="148">
        <f t="shared" si="18"/>
        <v>300</v>
      </c>
      <c r="AF32" s="148">
        <f t="shared" si="18"/>
        <v>300</v>
      </c>
      <c r="AG32" s="148">
        <f t="shared" si="18"/>
        <v>300</v>
      </c>
      <c r="AH32" s="148">
        <f t="shared" si="18"/>
        <v>3400</v>
      </c>
      <c r="AI32" s="148">
        <f t="shared" si="18"/>
        <v>400</v>
      </c>
      <c r="AJ32" s="148">
        <f t="shared" si="18"/>
        <v>400</v>
      </c>
      <c r="AK32" s="148">
        <f t="shared" si="18"/>
        <v>400</v>
      </c>
      <c r="AL32" s="148">
        <f t="shared" si="18"/>
        <v>400</v>
      </c>
      <c r="AM32" s="148">
        <f t="shared" si="18"/>
        <v>400</v>
      </c>
      <c r="AN32" s="148">
        <f t="shared" si="18"/>
        <v>400</v>
      </c>
      <c r="AO32" s="148">
        <f t="shared" si="18"/>
        <v>400</v>
      </c>
      <c r="AQ32" s="148">
        <f t="shared" si="17"/>
        <v>0</v>
      </c>
      <c r="AR32" s="148">
        <f t="shared" ref="AR32:AX32" si="19">SUM(AR28:AR31)</f>
        <v>0</v>
      </c>
      <c r="AS32" s="148">
        <f t="shared" si="19"/>
        <v>0</v>
      </c>
      <c r="AT32" s="148">
        <f t="shared" si="19"/>
        <v>0</v>
      </c>
      <c r="AU32" s="148">
        <f t="shared" si="19"/>
        <v>3300</v>
      </c>
      <c r="AV32" s="148">
        <f t="shared" si="19"/>
        <v>3400</v>
      </c>
      <c r="AW32" s="148">
        <f t="shared" si="19"/>
        <v>600</v>
      </c>
      <c r="AX32" s="148">
        <f t="shared" si="19"/>
        <v>3800</v>
      </c>
      <c r="AY32" s="148">
        <f>SUM(AY28:AY31)</f>
        <v>900</v>
      </c>
      <c r="AZ32" s="148">
        <f>SUM(AZ28:AZ31)</f>
        <v>4100</v>
      </c>
      <c r="BA32" s="148">
        <f>SUM(BA28:BA31)</f>
        <v>1200</v>
      </c>
      <c r="BB32" s="148">
        <f>SUM(BB28:BB31)</f>
        <v>1200</v>
      </c>
      <c r="BD32" s="148">
        <f>SUM(AQ32:AT32)</f>
        <v>0</v>
      </c>
      <c r="BE32" s="148">
        <f>SUM(AU32:AX32)</f>
        <v>11100</v>
      </c>
      <c r="BF32" s="148">
        <f>SUM(AY32:BB32)</f>
        <v>7400</v>
      </c>
    </row>
    <row r="33" spans="1:58" s="82" customFormat="1" ht="12" customHeight="1">
      <c r="A33" s="1"/>
      <c r="B33" s="135"/>
      <c r="C33" s="135"/>
      <c r="D33" s="135"/>
      <c r="E33" s="86"/>
      <c r="F33" s="87"/>
      <c r="G33" s="86"/>
      <c r="H33" s="86"/>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Q33" s="85"/>
      <c r="AR33" s="85"/>
      <c r="AS33" s="85"/>
      <c r="AT33" s="85"/>
      <c r="AU33" s="85"/>
      <c r="AV33" s="85"/>
      <c r="AW33" s="85"/>
      <c r="AX33" s="85"/>
      <c r="AY33" s="85"/>
      <c r="AZ33" s="85"/>
      <c r="BA33" s="85"/>
      <c r="BB33" s="85"/>
      <c r="BD33" s="85"/>
      <c r="BE33" s="85"/>
      <c r="BF33" s="85"/>
    </row>
    <row r="34" spans="1:58">
      <c r="B34" s="4" t="s">
        <v>69</v>
      </c>
      <c r="C34" s="139"/>
      <c r="D34" s="139"/>
      <c r="E34" s="139"/>
      <c r="F34" s="140"/>
      <c r="G34" s="140"/>
      <c r="H34" s="140"/>
      <c r="I34" s="140"/>
      <c r="J34" s="140"/>
      <c r="K34" s="140"/>
      <c r="L34" s="140"/>
      <c r="M34" s="140"/>
      <c r="N34" s="140"/>
      <c r="O34" s="140"/>
      <c r="P34" s="140"/>
      <c r="Q34" s="141"/>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Q34" s="141"/>
      <c r="AR34" s="141"/>
      <c r="AS34" s="141"/>
      <c r="AT34" s="141"/>
      <c r="AU34" s="141"/>
      <c r="AV34" s="141"/>
      <c r="AW34" s="141"/>
      <c r="AX34" s="141"/>
      <c r="AY34" s="141"/>
      <c r="AZ34" s="141"/>
      <c r="BA34" s="141"/>
      <c r="BB34" s="141"/>
      <c r="BD34" s="141"/>
      <c r="BE34" s="141"/>
      <c r="BF34" s="141"/>
    </row>
    <row r="35" spans="1:58">
      <c r="B35" s="149" t="s">
        <v>70</v>
      </c>
      <c r="C35" s="139"/>
      <c r="D35" s="150">
        <v>4000</v>
      </c>
      <c r="E35" s="151" t="s">
        <v>64</v>
      </c>
      <c r="F35" s="140">
        <f>$D35*F$6</f>
        <v>0</v>
      </c>
      <c r="G35" s="140">
        <f t="shared" ref="G35:AO35" si="20">$D35*G$6</f>
        <v>0</v>
      </c>
      <c r="H35" s="140">
        <f t="shared" si="20"/>
        <v>0</v>
      </c>
      <c r="I35" s="140">
        <f t="shared" si="20"/>
        <v>0</v>
      </c>
      <c r="J35" s="140">
        <f t="shared" si="20"/>
        <v>0</v>
      </c>
      <c r="K35" s="140">
        <f t="shared" si="20"/>
        <v>0</v>
      </c>
      <c r="L35" s="140">
        <f t="shared" si="20"/>
        <v>0</v>
      </c>
      <c r="M35" s="140">
        <f t="shared" si="20"/>
        <v>0</v>
      </c>
      <c r="N35" s="140">
        <f t="shared" si="20"/>
        <v>0</v>
      </c>
      <c r="O35" s="140">
        <f t="shared" si="20"/>
        <v>0</v>
      </c>
      <c r="P35" s="140">
        <f t="shared" si="20"/>
        <v>0</v>
      </c>
      <c r="Q35" s="141">
        <f t="shared" si="20"/>
        <v>0</v>
      </c>
      <c r="R35" s="140">
        <f t="shared" si="20"/>
        <v>4000</v>
      </c>
      <c r="S35" s="140">
        <f t="shared" si="20"/>
        <v>4000</v>
      </c>
      <c r="T35" s="140">
        <f t="shared" si="20"/>
        <v>4000</v>
      </c>
      <c r="U35" s="140">
        <f t="shared" si="20"/>
        <v>4000</v>
      </c>
      <c r="V35" s="140">
        <f t="shared" si="20"/>
        <v>4000</v>
      </c>
      <c r="W35" s="140">
        <f t="shared" si="20"/>
        <v>8000</v>
      </c>
      <c r="X35" s="140">
        <f t="shared" si="20"/>
        <v>8000</v>
      </c>
      <c r="Y35" s="140">
        <f t="shared" si="20"/>
        <v>8000</v>
      </c>
      <c r="Z35" s="140">
        <f t="shared" si="20"/>
        <v>8000</v>
      </c>
      <c r="AA35" s="140">
        <f t="shared" si="20"/>
        <v>8000</v>
      </c>
      <c r="AB35" s="140">
        <f t="shared" si="20"/>
        <v>12000</v>
      </c>
      <c r="AC35" s="140">
        <f t="shared" si="20"/>
        <v>12000</v>
      </c>
      <c r="AD35" s="140">
        <f t="shared" si="20"/>
        <v>12000</v>
      </c>
      <c r="AE35" s="140">
        <f t="shared" si="20"/>
        <v>12000</v>
      </c>
      <c r="AF35" s="140">
        <f t="shared" si="20"/>
        <v>12000</v>
      </c>
      <c r="AG35" s="140">
        <f t="shared" si="20"/>
        <v>12000</v>
      </c>
      <c r="AH35" s="140">
        <f t="shared" si="20"/>
        <v>16000</v>
      </c>
      <c r="AI35" s="140">
        <f t="shared" si="20"/>
        <v>16000</v>
      </c>
      <c r="AJ35" s="140">
        <f t="shared" si="20"/>
        <v>16000</v>
      </c>
      <c r="AK35" s="140">
        <f t="shared" si="20"/>
        <v>16000</v>
      </c>
      <c r="AL35" s="140">
        <f t="shared" si="20"/>
        <v>16000</v>
      </c>
      <c r="AM35" s="140">
        <f t="shared" si="20"/>
        <v>16000</v>
      </c>
      <c r="AN35" s="140">
        <f t="shared" si="20"/>
        <v>16000</v>
      </c>
      <c r="AO35" s="140">
        <f t="shared" si="20"/>
        <v>16000</v>
      </c>
      <c r="AQ35" s="141">
        <f>SUM(F35:H35)</f>
        <v>0</v>
      </c>
      <c r="AR35" s="141">
        <f>SUM(I35:K35)</f>
        <v>0</v>
      </c>
      <c r="AS35" s="141">
        <f>SUM(L35:N35)</f>
        <v>0</v>
      </c>
      <c r="AT35" s="141">
        <f>SUM(O35:Q35)</f>
        <v>0</v>
      </c>
      <c r="AU35" s="141">
        <f>SUM(R35:T35)</f>
        <v>12000</v>
      </c>
      <c r="AV35" s="141">
        <f>SUM(U35:W35)</f>
        <v>16000</v>
      </c>
      <c r="AW35" s="141">
        <f>SUM(X35:Z35)</f>
        <v>24000</v>
      </c>
      <c r="AX35" s="141">
        <f>SUM(AA35:AC35)</f>
        <v>32000</v>
      </c>
      <c r="AY35" s="141">
        <f>SUM(AD35:AF35)</f>
        <v>36000</v>
      </c>
      <c r="AZ35" s="141">
        <f>SUM(AG35:AI35)</f>
        <v>44000</v>
      </c>
      <c r="BA35" s="141">
        <f>SUM(AJ35:AL35)</f>
        <v>48000</v>
      </c>
      <c r="BB35" s="141">
        <f>SUM(AM35:AO35)</f>
        <v>48000</v>
      </c>
      <c r="BD35" s="141">
        <f>SUM(AQ35:AT35)</f>
        <v>0</v>
      </c>
      <c r="BE35" s="141">
        <f>SUM(AU35:AX35)</f>
        <v>84000</v>
      </c>
      <c r="BF35" s="141">
        <f>SUM(AY35:BB35)</f>
        <v>176000</v>
      </c>
    </row>
    <row r="36" spans="1:58">
      <c r="B36" s="149" t="s">
        <v>61</v>
      </c>
      <c r="C36" s="139"/>
      <c r="D36" s="139"/>
      <c r="E36" s="139"/>
      <c r="F36" s="144">
        <v>0</v>
      </c>
      <c r="G36" s="144">
        <v>0</v>
      </c>
      <c r="H36" s="144">
        <v>0</v>
      </c>
      <c r="I36" s="144">
        <v>0</v>
      </c>
      <c r="J36" s="144">
        <v>0</v>
      </c>
      <c r="K36" s="144">
        <v>0</v>
      </c>
      <c r="L36" s="144">
        <v>0</v>
      </c>
      <c r="M36" s="144">
        <v>0</v>
      </c>
      <c r="N36" s="144">
        <v>0</v>
      </c>
      <c r="O36" s="144">
        <v>0</v>
      </c>
      <c r="P36" s="144">
        <v>0</v>
      </c>
      <c r="Q36" s="145">
        <v>0</v>
      </c>
      <c r="R36" s="144">
        <v>0</v>
      </c>
      <c r="S36" s="144">
        <v>0</v>
      </c>
      <c r="T36" s="144">
        <v>0</v>
      </c>
      <c r="U36" s="144">
        <v>0</v>
      </c>
      <c r="V36" s="144">
        <v>0</v>
      </c>
      <c r="W36" s="144">
        <v>0</v>
      </c>
      <c r="X36" s="144">
        <v>0</v>
      </c>
      <c r="Y36" s="144">
        <v>0</v>
      </c>
      <c r="Z36" s="144">
        <v>0</v>
      </c>
      <c r="AA36" s="144">
        <v>0</v>
      </c>
      <c r="AB36" s="144">
        <v>0</v>
      </c>
      <c r="AC36" s="144">
        <v>0</v>
      </c>
      <c r="AD36" s="144">
        <v>0</v>
      </c>
      <c r="AE36" s="144">
        <v>0</v>
      </c>
      <c r="AF36" s="144">
        <v>0</v>
      </c>
      <c r="AG36" s="144">
        <v>0</v>
      </c>
      <c r="AH36" s="144">
        <v>0</v>
      </c>
      <c r="AI36" s="144">
        <v>0</v>
      </c>
      <c r="AJ36" s="144">
        <v>0</v>
      </c>
      <c r="AK36" s="144">
        <v>0</v>
      </c>
      <c r="AL36" s="144">
        <v>0</v>
      </c>
      <c r="AM36" s="144">
        <v>0</v>
      </c>
      <c r="AN36" s="144">
        <v>0</v>
      </c>
      <c r="AO36" s="144">
        <v>0</v>
      </c>
      <c r="AQ36" s="141">
        <f>SUM(F36:H36)</f>
        <v>0</v>
      </c>
      <c r="AR36" s="141">
        <f>SUM(I36:K36)</f>
        <v>0</v>
      </c>
      <c r="AS36" s="141">
        <f>SUM(L36:N36)</f>
        <v>0</v>
      </c>
      <c r="AT36" s="141">
        <f>SUM(O36:Q36)</f>
        <v>0</v>
      </c>
      <c r="AU36" s="141">
        <f>SUM(R36:T36)</f>
        <v>0</v>
      </c>
      <c r="AV36" s="141">
        <f>SUM(U36:W36)</f>
        <v>0</v>
      </c>
      <c r="AW36" s="141">
        <f>SUM(X36:Z36)</f>
        <v>0</v>
      </c>
      <c r="AX36" s="141">
        <f>SUM(AA36:AC36)</f>
        <v>0</v>
      </c>
      <c r="AY36" s="141">
        <f>SUM(AD36:AF36)</f>
        <v>0</v>
      </c>
      <c r="AZ36" s="141">
        <f>SUM(AG36:AI36)</f>
        <v>0</v>
      </c>
      <c r="BA36" s="141">
        <f>SUM(AJ36:AL36)</f>
        <v>0</v>
      </c>
      <c r="BB36" s="141">
        <f>SUM(AM36:AO36)</f>
        <v>0</v>
      </c>
      <c r="BD36" s="141">
        <f>SUM(AQ36:AT36)</f>
        <v>0</v>
      </c>
      <c r="BE36" s="141">
        <f>SUM(AU36:AX36)</f>
        <v>0</v>
      </c>
      <c r="BF36" s="141">
        <f>SUM(AY36:BB36)</f>
        <v>0</v>
      </c>
    </row>
    <row r="37" spans="1:58" ht="6" customHeight="1">
      <c r="B37" s="142"/>
      <c r="C37" s="139"/>
      <c r="D37" s="139"/>
      <c r="E37" s="139"/>
      <c r="F37" s="144"/>
      <c r="G37" s="144"/>
      <c r="H37" s="144"/>
      <c r="I37" s="144"/>
      <c r="J37" s="144"/>
      <c r="K37" s="144"/>
      <c r="L37" s="144"/>
      <c r="M37" s="144"/>
      <c r="N37" s="144"/>
      <c r="O37" s="144"/>
      <c r="P37" s="144"/>
      <c r="Q37" s="145"/>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Q37" s="145"/>
      <c r="AR37" s="145"/>
      <c r="AS37" s="145"/>
      <c r="AT37" s="145"/>
      <c r="AU37" s="145"/>
      <c r="AV37" s="145"/>
      <c r="AW37" s="145"/>
      <c r="AX37" s="145"/>
      <c r="AY37" s="145"/>
      <c r="AZ37" s="145"/>
      <c r="BA37" s="145"/>
      <c r="BB37" s="145"/>
      <c r="BD37" s="145"/>
      <c r="BE37" s="145"/>
      <c r="BF37" s="145"/>
    </row>
    <row r="38" spans="1:58">
      <c r="B38" s="146" t="str">
        <f>"TOTAL "&amp;B34</f>
        <v>TOTAL T&amp;E</v>
      </c>
      <c r="C38" s="147"/>
      <c r="D38" s="147"/>
      <c r="E38" s="147"/>
      <c r="F38" s="148">
        <f t="shared" ref="F38:AQ38" si="21">SUM(F35:F37)</f>
        <v>0</v>
      </c>
      <c r="G38" s="148">
        <f t="shared" si="21"/>
        <v>0</v>
      </c>
      <c r="H38" s="148">
        <f t="shared" si="21"/>
        <v>0</v>
      </c>
      <c r="I38" s="148">
        <f t="shared" si="21"/>
        <v>0</v>
      </c>
      <c r="J38" s="148">
        <f t="shared" si="21"/>
        <v>0</v>
      </c>
      <c r="K38" s="148">
        <f t="shared" si="21"/>
        <v>0</v>
      </c>
      <c r="L38" s="148">
        <f t="shared" si="21"/>
        <v>0</v>
      </c>
      <c r="M38" s="148">
        <f t="shared" si="21"/>
        <v>0</v>
      </c>
      <c r="N38" s="148">
        <f t="shared" si="21"/>
        <v>0</v>
      </c>
      <c r="O38" s="148">
        <f t="shared" si="21"/>
        <v>0</v>
      </c>
      <c r="P38" s="148">
        <f t="shared" si="21"/>
        <v>0</v>
      </c>
      <c r="Q38" s="148">
        <f t="shared" si="21"/>
        <v>0</v>
      </c>
      <c r="R38" s="148">
        <f t="shared" si="21"/>
        <v>4000</v>
      </c>
      <c r="S38" s="148">
        <f t="shared" si="21"/>
        <v>4000</v>
      </c>
      <c r="T38" s="148">
        <f t="shared" si="21"/>
        <v>4000</v>
      </c>
      <c r="U38" s="148">
        <f t="shared" si="21"/>
        <v>4000</v>
      </c>
      <c r="V38" s="148">
        <f t="shared" si="21"/>
        <v>4000</v>
      </c>
      <c r="W38" s="148">
        <f t="shared" si="21"/>
        <v>8000</v>
      </c>
      <c r="X38" s="148">
        <f t="shared" si="21"/>
        <v>8000</v>
      </c>
      <c r="Y38" s="148">
        <f t="shared" si="21"/>
        <v>8000</v>
      </c>
      <c r="Z38" s="148">
        <f t="shared" si="21"/>
        <v>8000</v>
      </c>
      <c r="AA38" s="148">
        <f t="shared" si="21"/>
        <v>8000</v>
      </c>
      <c r="AB38" s="148">
        <f t="shared" si="21"/>
        <v>12000</v>
      </c>
      <c r="AC38" s="148">
        <f t="shared" si="21"/>
        <v>12000</v>
      </c>
      <c r="AD38" s="148">
        <f t="shared" ref="AD38:AO38" si="22">SUM(AD35:AD37)</f>
        <v>12000</v>
      </c>
      <c r="AE38" s="148">
        <f t="shared" si="22"/>
        <v>12000</v>
      </c>
      <c r="AF38" s="148">
        <f t="shared" si="22"/>
        <v>12000</v>
      </c>
      <c r="AG38" s="148">
        <f t="shared" si="22"/>
        <v>12000</v>
      </c>
      <c r="AH38" s="148">
        <f t="shared" si="22"/>
        <v>16000</v>
      </c>
      <c r="AI38" s="148">
        <f t="shared" si="22"/>
        <v>16000</v>
      </c>
      <c r="AJ38" s="148">
        <f t="shared" si="22"/>
        <v>16000</v>
      </c>
      <c r="AK38" s="148">
        <f t="shared" si="22"/>
        <v>16000</v>
      </c>
      <c r="AL38" s="148">
        <f t="shared" si="22"/>
        <v>16000</v>
      </c>
      <c r="AM38" s="148">
        <f t="shared" si="22"/>
        <v>16000</v>
      </c>
      <c r="AN38" s="148">
        <f t="shared" si="22"/>
        <v>16000</v>
      </c>
      <c r="AO38" s="148">
        <f t="shared" si="22"/>
        <v>16000</v>
      </c>
      <c r="AQ38" s="148">
        <f t="shared" si="21"/>
        <v>0</v>
      </c>
      <c r="AR38" s="148">
        <f t="shared" ref="AR38:AX38" si="23">SUM(AR35:AR37)</f>
        <v>0</v>
      </c>
      <c r="AS38" s="148">
        <f t="shared" si="23"/>
        <v>0</v>
      </c>
      <c r="AT38" s="148">
        <f t="shared" si="23"/>
        <v>0</v>
      </c>
      <c r="AU38" s="148">
        <f t="shared" si="23"/>
        <v>12000</v>
      </c>
      <c r="AV38" s="148">
        <f t="shared" si="23"/>
        <v>16000</v>
      </c>
      <c r="AW38" s="148">
        <f t="shared" si="23"/>
        <v>24000</v>
      </c>
      <c r="AX38" s="148">
        <f t="shared" si="23"/>
        <v>32000</v>
      </c>
      <c r="AY38" s="148">
        <f>SUM(AY34:AY37)</f>
        <v>36000</v>
      </c>
      <c r="AZ38" s="148">
        <f>SUM(AZ34:AZ37)</f>
        <v>44000</v>
      </c>
      <c r="BA38" s="148">
        <f>SUM(BA34:BA37)</f>
        <v>48000</v>
      </c>
      <c r="BB38" s="148">
        <f>SUM(BB34:BB37)</f>
        <v>48000</v>
      </c>
      <c r="BD38" s="148">
        <f>SUM(AQ38:AT38)</f>
        <v>0</v>
      </c>
      <c r="BE38" s="148">
        <f>SUM(AU38:AX38)</f>
        <v>84000</v>
      </c>
      <c r="BF38" s="148">
        <f>SUM(AY38:BB38)</f>
        <v>176000</v>
      </c>
    </row>
    <row r="39" spans="1:58">
      <c r="Q39" s="130"/>
      <c r="AQ39" s="130"/>
      <c r="AR39" s="130"/>
      <c r="AS39" s="130"/>
      <c r="AT39" s="130"/>
      <c r="AU39" s="130"/>
      <c r="AV39" s="130"/>
      <c r="AW39" s="130"/>
      <c r="AX39" s="130"/>
      <c r="AY39" s="130"/>
      <c r="AZ39" s="130"/>
      <c r="BA39" s="130"/>
      <c r="BB39" s="130"/>
      <c r="BD39" s="130"/>
      <c r="BE39" s="130"/>
      <c r="BF39" s="130"/>
    </row>
    <row r="40" spans="1:58">
      <c r="B40" s="154" t="s">
        <v>71</v>
      </c>
      <c r="C40" s="139"/>
      <c r="D40" s="139"/>
      <c r="E40" s="139"/>
      <c r="F40" s="140"/>
      <c r="G40" s="140"/>
      <c r="H40" s="140"/>
      <c r="I40" s="140"/>
      <c r="J40" s="140"/>
      <c r="K40" s="140"/>
      <c r="L40" s="140"/>
      <c r="M40" s="140"/>
      <c r="N40" s="140"/>
      <c r="O40" s="140"/>
      <c r="P40" s="140"/>
      <c r="Q40" s="141"/>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Q40" s="141"/>
      <c r="AR40" s="141"/>
      <c r="AS40" s="141"/>
      <c r="AT40" s="141"/>
      <c r="AU40" s="141"/>
      <c r="AV40" s="141"/>
      <c r="AW40" s="141"/>
      <c r="AX40" s="141"/>
      <c r="AY40" s="141"/>
      <c r="AZ40" s="141"/>
      <c r="BA40" s="141"/>
      <c r="BB40" s="141"/>
      <c r="BD40" s="141"/>
      <c r="BE40" s="141"/>
      <c r="BF40" s="141"/>
    </row>
    <row r="41" spans="1:58">
      <c r="B41" s="149" t="s">
        <v>72</v>
      </c>
      <c r="C41" s="139"/>
      <c r="D41" s="152">
        <v>0</v>
      </c>
      <c r="E41" s="151" t="s">
        <v>60</v>
      </c>
      <c r="F41" s="140">
        <f>$D41</f>
        <v>0</v>
      </c>
      <c r="G41" s="140">
        <f t="shared" ref="G41:AD42" si="24">$D41</f>
        <v>0</v>
      </c>
      <c r="H41" s="140">
        <f t="shared" si="24"/>
        <v>0</v>
      </c>
      <c r="I41" s="140">
        <f t="shared" si="24"/>
        <v>0</v>
      </c>
      <c r="J41" s="140">
        <f t="shared" si="24"/>
        <v>0</v>
      </c>
      <c r="K41" s="140">
        <f t="shared" si="24"/>
        <v>0</v>
      </c>
      <c r="L41" s="140">
        <f t="shared" si="24"/>
        <v>0</v>
      </c>
      <c r="M41" s="140">
        <f t="shared" si="24"/>
        <v>0</v>
      </c>
      <c r="N41" s="140">
        <f t="shared" si="24"/>
        <v>0</v>
      </c>
      <c r="O41" s="140">
        <f t="shared" si="24"/>
        <v>0</v>
      </c>
      <c r="P41" s="140">
        <f t="shared" si="24"/>
        <v>0</v>
      </c>
      <c r="Q41" s="141">
        <f t="shared" si="24"/>
        <v>0</v>
      </c>
      <c r="R41" s="140">
        <f t="shared" si="24"/>
        <v>0</v>
      </c>
      <c r="S41" s="140">
        <f t="shared" si="24"/>
        <v>0</v>
      </c>
      <c r="T41" s="140">
        <f t="shared" si="24"/>
        <v>0</v>
      </c>
      <c r="U41" s="140">
        <f t="shared" si="24"/>
        <v>0</v>
      </c>
      <c r="V41" s="140">
        <f t="shared" si="24"/>
        <v>0</v>
      </c>
      <c r="W41" s="140">
        <f t="shared" si="24"/>
        <v>0</v>
      </c>
      <c r="X41" s="140">
        <f t="shared" si="24"/>
        <v>0</v>
      </c>
      <c r="Y41" s="140">
        <f t="shared" si="24"/>
        <v>0</v>
      </c>
      <c r="Z41" s="140">
        <f t="shared" si="24"/>
        <v>0</v>
      </c>
      <c r="AA41" s="140">
        <f t="shared" si="24"/>
        <v>0</v>
      </c>
      <c r="AB41" s="140">
        <f t="shared" si="24"/>
        <v>0</v>
      </c>
      <c r="AC41" s="140">
        <f t="shared" si="24"/>
        <v>0</v>
      </c>
      <c r="AD41" s="140">
        <f t="shared" si="24"/>
        <v>0</v>
      </c>
      <c r="AE41" s="140">
        <f t="shared" ref="AD41:AO42" si="25">$D41</f>
        <v>0</v>
      </c>
      <c r="AF41" s="140">
        <f t="shared" si="25"/>
        <v>0</v>
      </c>
      <c r="AG41" s="140">
        <f t="shared" si="25"/>
        <v>0</v>
      </c>
      <c r="AH41" s="140">
        <f t="shared" si="25"/>
        <v>0</v>
      </c>
      <c r="AI41" s="140">
        <f t="shared" si="25"/>
        <v>0</v>
      </c>
      <c r="AJ41" s="140">
        <f t="shared" si="25"/>
        <v>0</v>
      </c>
      <c r="AK41" s="140">
        <f t="shared" si="25"/>
        <v>0</v>
      </c>
      <c r="AL41" s="140">
        <f t="shared" si="25"/>
        <v>0</v>
      </c>
      <c r="AM41" s="140">
        <f t="shared" si="25"/>
        <v>0</v>
      </c>
      <c r="AN41" s="140">
        <f t="shared" si="25"/>
        <v>0</v>
      </c>
      <c r="AO41" s="140">
        <f t="shared" si="25"/>
        <v>0</v>
      </c>
      <c r="AQ41" s="141">
        <f>SUM(F41:H41)</f>
        <v>0</v>
      </c>
      <c r="AR41" s="141">
        <f>SUM(I41:K41)</f>
        <v>0</v>
      </c>
      <c r="AS41" s="141">
        <f>SUM(L41:N41)</f>
        <v>0</v>
      </c>
      <c r="AT41" s="141">
        <f>SUM(O41:Q41)</f>
        <v>0</v>
      </c>
      <c r="AU41" s="141">
        <f>SUM(R41:T41)</f>
        <v>0</v>
      </c>
      <c r="AV41" s="141">
        <f>SUM(U41:W41)</f>
        <v>0</v>
      </c>
      <c r="AW41" s="141">
        <f>SUM(X41:Z41)</f>
        <v>0</v>
      </c>
      <c r="AX41" s="141">
        <f>SUM(AA41:AC41)</f>
        <v>0</v>
      </c>
      <c r="AY41" s="141">
        <f>SUM(AD41:AF41)</f>
        <v>0</v>
      </c>
      <c r="AZ41" s="141">
        <f>SUM(AG41:AI41)</f>
        <v>0</v>
      </c>
      <c r="BA41" s="141">
        <f>SUM(AJ41:AL41)</f>
        <v>0</v>
      </c>
      <c r="BB41" s="141">
        <f>SUM(AM41:AO41)</f>
        <v>0</v>
      </c>
      <c r="BD41" s="141">
        <f>SUM(AQ41:AT41)</f>
        <v>0</v>
      </c>
      <c r="BE41" s="141">
        <f>SUM(AU41:AX41)</f>
        <v>0</v>
      </c>
      <c r="BF41" s="141">
        <f>SUM(AY41:BB41)</f>
        <v>0</v>
      </c>
    </row>
    <row r="42" spans="1:58">
      <c r="B42" s="149" t="s">
        <v>72</v>
      </c>
      <c r="C42" s="139"/>
      <c r="D42" s="153">
        <v>0</v>
      </c>
      <c r="E42" s="151" t="s">
        <v>60</v>
      </c>
      <c r="F42" s="140">
        <f>$D42</f>
        <v>0</v>
      </c>
      <c r="G42" s="140">
        <f t="shared" si="24"/>
        <v>0</v>
      </c>
      <c r="H42" s="140">
        <f t="shared" si="24"/>
        <v>0</v>
      </c>
      <c r="I42" s="140">
        <f t="shared" si="24"/>
        <v>0</v>
      </c>
      <c r="J42" s="140">
        <f t="shared" si="24"/>
        <v>0</v>
      </c>
      <c r="K42" s="140">
        <f t="shared" si="24"/>
        <v>0</v>
      </c>
      <c r="L42" s="140">
        <f t="shared" si="24"/>
        <v>0</v>
      </c>
      <c r="M42" s="140">
        <f t="shared" si="24"/>
        <v>0</v>
      </c>
      <c r="N42" s="140">
        <f t="shared" si="24"/>
        <v>0</v>
      </c>
      <c r="O42" s="140">
        <f t="shared" si="24"/>
        <v>0</v>
      </c>
      <c r="P42" s="140">
        <f t="shared" si="24"/>
        <v>0</v>
      </c>
      <c r="Q42" s="141">
        <f t="shared" si="24"/>
        <v>0</v>
      </c>
      <c r="R42" s="140">
        <f t="shared" si="24"/>
        <v>0</v>
      </c>
      <c r="S42" s="140">
        <f t="shared" si="24"/>
        <v>0</v>
      </c>
      <c r="T42" s="140">
        <f t="shared" si="24"/>
        <v>0</v>
      </c>
      <c r="U42" s="140">
        <f t="shared" si="24"/>
        <v>0</v>
      </c>
      <c r="V42" s="140">
        <f t="shared" si="24"/>
        <v>0</v>
      </c>
      <c r="W42" s="140">
        <f t="shared" si="24"/>
        <v>0</v>
      </c>
      <c r="X42" s="140">
        <f t="shared" si="24"/>
        <v>0</v>
      </c>
      <c r="Y42" s="140">
        <f t="shared" si="24"/>
        <v>0</v>
      </c>
      <c r="Z42" s="140">
        <f t="shared" si="24"/>
        <v>0</v>
      </c>
      <c r="AA42" s="140">
        <f t="shared" si="24"/>
        <v>0</v>
      </c>
      <c r="AB42" s="140">
        <f t="shared" si="24"/>
        <v>0</v>
      </c>
      <c r="AC42" s="140">
        <f t="shared" si="24"/>
        <v>0</v>
      </c>
      <c r="AD42" s="140">
        <f t="shared" si="25"/>
        <v>0</v>
      </c>
      <c r="AE42" s="140">
        <f t="shared" si="25"/>
        <v>0</v>
      </c>
      <c r="AF42" s="140">
        <f t="shared" si="25"/>
        <v>0</v>
      </c>
      <c r="AG42" s="140">
        <f t="shared" si="25"/>
        <v>0</v>
      </c>
      <c r="AH42" s="140">
        <f t="shared" si="25"/>
        <v>0</v>
      </c>
      <c r="AI42" s="140">
        <f t="shared" si="25"/>
        <v>0</v>
      </c>
      <c r="AJ42" s="140">
        <f t="shared" si="25"/>
        <v>0</v>
      </c>
      <c r="AK42" s="140">
        <f t="shared" si="25"/>
        <v>0</v>
      </c>
      <c r="AL42" s="140">
        <f t="shared" si="25"/>
        <v>0</v>
      </c>
      <c r="AM42" s="140">
        <f t="shared" si="25"/>
        <v>0</v>
      </c>
      <c r="AN42" s="140">
        <f t="shared" si="25"/>
        <v>0</v>
      </c>
      <c r="AO42" s="140">
        <f t="shared" si="25"/>
        <v>0</v>
      </c>
      <c r="AQ42" s="141">
        <f>SUM(F42:H42)</f>
        <v>0</v>
      </c>
      <c r="AR42" s="141">
        <f>SUM(I42:K42)</f>
        <v>0</v>
      </c>
      <c r="AS42" s="141">
        <f>SUM(L42:N42)</f>
        <v>0</v>
      </c>
      <c r="AT42" s="141">
        <f>SUM(O42:Q42)</f>
        <v>0</v>
      </c>
      <c r="AU42" s="141">
        <f>SUM(R42:T42)</f>
        <v>0</v>
      </c>
      <c r="AV42" s="141">
        <f>SUM(U42:W42)</f>
        <v>0</v>
      </c>
      <c r="AW42" s="141">
        <f>SUM(X42:Z42)</f>
        <v>0</v>
      </c>
      <c r="AX42" s="141">
        <f>SUM(AA42:AC42)</f>
        <v>0</v>
      </c>
      <c r="AY42" s="141">
        <f>SUM(AD42:AF42)</f>
        <v>0</v>
      </c>
      <c r="AZ42" s="141">
        <f>SUM(AG42:AI42)</f>
        <v>0</v>
      </c>
      <c r="BA42" s="141">
        <f>SUM(AJ42:AL42)</f>
        <v>0</v>
      </c>
      <c r="BB42" s="141">
        <f>SUM(AM42:AO42)</f>
        <v>0</v>
      </c>
      <c r="BD42" s="141">
        <f>SUM(AQ42:AT42)</f>
        <v>0</v>
      </c>
      <c r="BE42" s="141">
        <f>SUM(AU42:AX42)</f>
        <v>0</v>
      </c>
      <c r="BF42" s="141">
        <f>SUM(AY42:BB42)</f>
        <v>0</v>
      </c>
    </row>
    <row r="43" spans="1:58" ht="6" customHeight="1">
      <c r="B43" s="142"/>
      <c r="C43" s="139"/>
      <c r="D43" s="139"/>
      <c r="E43" s="139"/>
      <c r="F43" s="144"/>
      <c r="G43" s="144"/>
      <c r="H43" s="144"/>
      <c r="I43" s="144"/>
      <c r="J43" s="144"/>
      <c r="K43" s="144"/>
      <c r="L43" s="144"/>
      <c r="M43" s="144"/>
      <c r="N43" s="144"/>
      <c r="O43" s="144"/>
      <c r="P43" s="144"/>
      <c r="Q43" s="145"/>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Q43" s="145"/>
      <c r="AR43" s="145"/>
      <c r="AS43" s="145"/>
      <c r="AT43" s="145"/>
      <c r="AU43" s="145"/>
      <c r="AV43" s="145"/>
      <c r="AW43" s="145"/>
      <c r="AX43" s="145"/>
      <c r="AY43" s="145"/>
      <c r="AZ43" s="145"/>
      <c r="BA43" s="145"/>
      <c r="BB43" s="145"/>
      <c r="BD43" s="145"/>
      <c r="BE43" s="145"/>
      <c r="BF43" s="145"/>
    </row>
    <row r="44" spans="1:58">
      <c r="B44" s="146" t="str">
        <f>"TOTAL "&amp;B40</f>
        <v>TOTAL OTHER EXPENSES</v>
      </c>
      <c r="C44" s="147"/>
      <c r="D44" s="147"/>
      <c r="E44" s="147"/>
      <c r="F44" s="148">
        <f t="shared" ref="F44:AQ44" si="26">SUM(F41:F43)</f>
        <v>0</v>
      </c>
      <c r="G44" s="148">
        <f t="shared" si="26"/>
        <v>0</v>
      </c>
      <c r="H44" s="148">
        <f t="shared" si="26"/>
        <v>0</v>
      </c>
      <c r="I44" s="148">
        <f t="shared" si="26"/>
        <v>0</v>
      </c>
      <c r="J44" s="148">
        <f t="shared" si="26"/>
        <v>0</v>
      </c>
      <c r="K44" s="148">
        <f t="shared" si="26"/>
        <v>0</v>
      </c>
      <c r="L44" s="148">
        <f t="shared" si="26"/>
        <v>0</v>
      </c>
      <c r="M44" s="148">
        <f t="shared" si="26"/>
        <v>0</v>
      </c>
      <c r="N44" s="148">
        <f t="shared" si="26"/>
        <v>0</v>
      </c>
      <c r="O44" s="148">
        <f t="shared" si="26"/>
        <v>0</v>
      </c>
      <c r="P44" s="148">
        <f t="shared" si="26"/>
        <v>0</v>
      </c>
      <c r="Q44" s="148">
        <f t="shared" si="26"/>
        <v>0</v>
      </c>
      <c r="R44" s="148">
        <f t="shared" si="26"/>
        <v>0</v>
      </c>
      <c r="S44" s="148">
        <f t="shared" si="26"/>
        <v>0</v>
      </c>
      <c r="T44" s="148">
        <f t="shared" si="26"/>
        <v>0</v>
      </c>
      <c r="U44" s="148">
        <f t="shared" si="26"/>
        <v>0</v>
      </c>
      <c r="V44" s="148">
        <f t="shared" si="26"/>
        <v>0</v>
      </c>
      <c r="W44" s="148">
        <f t="shared" si="26"/>
        <v>0</v>
      </c>
      <c r="X44" s="148">
        <f t="shared" si="26"/>
        <v>0</v>
      </c>
      <c r="Y44" s="148">
        <f t="shared" si="26"/>
        <v>0</v>
      </c>
      <c r="Z44" s="148">
        <f t="shared" si="26"/>
        <v>0</v>
      </c>
      <c r="AA44" s="148">
        <f t="shared" si="26"/>
        <v>0</v>
      </c>
      <c r="AB44" s="148">
        <f t="shared" si="26"/>
        <v>0</v>
      </c>
      <c r="AC44" s="148">
        <f t="shared" si="26"/>
        <v>0</v>
      </c>
      <c r="AD44" s="148">
        <f t="shared" ref="AD44:AO44" si="27">SUM(AD41:AD43)</f>
        <v>0</v>
      </c>
      <c r="AE44" s="148">
        <f t="shared" si="27"/>
        <v>0</v>
      </c>
      <c r="AF44" s="148">
        <f t="shared" si="27"/>
        <v>0</v>
      </c>
      <c r="AG44" s="148">
        <f t="shared" si="27"/>
        <v>0</v>
      </c>
      <c r="AH44" s="148">
        <f t="shared" si="27"/>
        <v>0</v>
      </c>
      <c r="AI44" s="148">
        <f t="shared" si="27"/>
        <v>0</v>
      </c>
      <c r="AJ44" s="148">
        <f t="shared" si="27"/>
        <v>0</v>
      </c>
      <c r="AK44" s="148">
        <f t="shared" si="27"/>
        <v>0</v>
      </c>
      <c r="AL44" s="148">
        <f t="shared" si="27"/>
        <v>0</v>
      </c>
      <c r="AM44" s="148">
        <f t="shared" si="27"/>
        <v>0</v>
      </c>
      <c r="AN44" s="148">
        <f t="shared" si="27"/>
        <v>0</v>
      </c>
      <c r="AO44" s="148">
        <f t="shared" si="27"/>
        <v>0</v>
      </c>
      <c r="AQ44" s="148">
        <f t="shared" si="26"/>
        <v>0</v>
      </c>
      <c r="AR44" s="148">
        <f t="shared" ref="AR44:AX44" si="28">SUM(AR41:AR43)</f>
        <v>0</v>
      </c>
      <c r="AS44" s="148">
        <f t="shared" si="28"/>
        <v>0</v>
      </c>
      <c r="AT44" s="148">
        <f t="shared" si="28"/>
        <v>0</v>
      </c>
      <c r="AU44" s="148">
        <f t="shared" si="28"/>
        <v>0</v>
      </c>
      <c r="AV44" s="148">
        <f t="shared" si="28"/>
        <v>0</v>
      </c>
      <c r="AW44" s="148">
        <f t="shared" si="28"/>
        <v>0</v>
      </c>
      <c r="AX44" s="148">
        <f t="shared" si="28"/>
        <v>0</v>
      </c>
      <c r="AY44" s="148">
        <f>SUM(AY41:AY43)</f>
        <v>0</v>
      </c>
      <c r="AZ44" s="148">
        <f>SUM(AZ41:AZ43)</f>
        <v>0</v>
      </c>
      <c r="BA44" s="148">
        <f>SUM(BA41:BA43)</f>
        <v>0</v>
      </c>
      <c r="BB44" s="148">
        <f>SUM(BB41:BB43)</f>
        <v>0</v>
      </c>
      <c r="BD44" s="148">
        <f>SUM(AQ44:AT44)</f>
        <v>0</v>
      </c>
      <c r="BE44" s="148">
        <f>SUM(AU44:AX44)</f>
        <v>0</v>
      </c>
      <c r="BF44" s="148">
        <f>SUM(AY44:BB44)</f>
        <v>0</v>
      </c>
    </row>
    <row r="45" spans="1:58">
      <c r="Q45" s="130"/>
      <c r="AQ45" s="130"/>
      <c r="AR45" s="130"/>
      <c r="AS45" s="130"/>
      <c r="AT45" s="130"/>
      <c r="AU45" s="130"/>
      <c r="AV45" s="130"/>
      <c r="AW45" s="130"/>
      <c r="AX45" s="130"/>
      <c r="AY45" s="130"/>
      <c r="AZ45" s="130"/>
      <c r="BA45" s="130"/>
      <c r="BB45" s="130"/>
      <c r="BD45" s="130"/>
      <c r="BE45" s="130"/>
      <c r="BF45" s="130"/>
    </row>
    <row r="46" spans="1:58">
      <c r="B46" s="154" t="s">
        <v>71</v>
      </c>
      <c r="C46" s="139"/>
      <c r="D46" s="139"/>
      <c r="E46" s="139"/>
      <c r="F46" s="140"/>
      <c r="G46" s="140"/>
      <c r="H46" s="140"/>
      <c r="I46" s="140"/>
      <c r="J46" s="140"/>
      <c r="K46" s="140"/>
      <c r="L46" s="140"/>
      <c r="M46" s="140"/>
      <c r="N46" s="140"/>
      <c r="O46" s="140"/>
      <c r="P46" s="140"/>
      <c r="Q46" s="141"/>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Q46" s="141"/>
      <c r="AR46" s="141"/>
      <c r="AS46" s="141"/>
      <c r="AT46" s="141"/>
      <c r="AU46" s="141"/>
      <c r="AV46" s="141"/>
      <c r="AW46" s="141"/>
      <c r="AX46" s="141"/>
      <c r="AY46" s="141"/>
      <c r="AZ46" s="141"/>
      <c r="BA46" s="141"/>
      <c r="BB46" s="141"/>
      <c r="BD46" s="141"/>
      <c r="BE46" s="141"/>
      <c r="BF46" s="141"/>
    </row>
    <row r="47" spans="1:58">
      <c r="B47" s="149" t="s">
        <v>72</v>
      </c>
      <c r="C47" s="139"/>
      <c r="D47" s="139"/>
      <c r="E47" s="139"/>
      <c r="F47" s="144">
        <v>0</v>
      </c>
      <c r="G47" s="144">
        <v>0</v>
      </c>
      <c r="H47" s="144">
        <v>0</v>
      </c>
      <c r="I47" s="144">
        <v>0</v>
      </c>
      <c r="J47" s="144">
        <v>0</v>
      </c>
      <c r="K47" s="144">
        <v>0</v>
      </c>
      <c r="L47" s="144">
        <v>0</v>
      </c>
      <c r="M47" s="144">
        <v>0</v>
      </c>
      <c r="N47" s="144">
        <v>0</v>
      </c>
      <c r="O47" s="144">
        <v>0</v>
      </c>
      <c r="P47" s="144">
        <v>0</v>
      </c>
      <c r="Q47" s="145">
        <v>0</v>
      </c>
      <c r="R47" s="144">
        <v>0</v>
      </c>
      <c r="S47" s="144">
        <v>0</v>
      </c>
      <c r="T47" s="144">
        <v>0</v>
      </c>
      <c r="U47" s="144">
        <v>0</v>
      </c>
      <c r="V47" s="144">
        <v>0</v>
      </c>
      <c r="W47" s="144">
        <v>0</v>
      </c>
      <c r="X47" s="144">
        <v>0</v>
      </c>
      <c r="Y47" s="144">
        <v>0</v>
      </c>
      <c r="Z47" s="144">
        <v>0</v>
      </c>
      <c r="AA47" s="144">
        <v>0</v>
      </c>
      <c r="AB47" s="144">
        <v>0</v>
      </c>
      <c r="AC47" s="144">
        <v>0</v>
      </c>
      <c r="AD47" s="144">
        <v>0</v>
      </c>
      <c r="AE47" s="144">
        <v>0</v>
      </c>
      <c r="AF47" s="144">
        <v>0</v>
      </c>
      <c r="AG47" s="144">
        <v>0</v>
      </c>
      <c r="AH47" s="144">
        <v>0</v>
      </c>
      <c r="AI47" s="144">
        <v>0</v>
      </c>
      <c r="AJ47" s="144">
        <v>0</v>
      </c>
      <c r="AK47" s="144">
        <v>0</v>
      </c>
      <c r="AL47" s="144">
        <v>0</v>
      </c>
      <c r="AM47" s="144">
        <v>0</v>
      </c>
      <c r="AN47" s="144">
        <v>0</v>
      </c>
      <c r="AO47" s="144">
        <v>0</v>
      </c>
      <c r="AQ47" s="141">
        <f>SUM(F47:H47)</f>
        <v>0</v>
      </c>
      <c r="AR47" s="141">
        <f>SUM(I47:K47)</f>
        <v>0</v>
      </c>
      <c r="AS47" s="141">
        <f>SUM(L47:N47)</f>
        <v>0</v>
      </c>
      <c r="AT47" s="141">
        <f>SUM(O47:Q47)</f>
        <v>0</v>
      </c>
      <c r="AU47" s="141">
        <f>SUM(R47:T47)</f>
        <v>0</v>
      </c>
      <c r="AV47" s="141">
        <f>SUM(U47:W47)</f>
        <v>0</v>
      </c>
      <c r="AW47" s="141">
        <f>SUM(X47:Z47)</f>
        <v>0</v>
      </c>
      <c r="AX47" s="141">
        <f>SUM(AA47:AC47)</f>
        <v>0</v>
      </c>
      <c r="AY47" s="141">
        <f>SUM(AD47:AF47)</f>
        <v>0</v>
      </c>
      <c r="AZ47" s="141">
        <f>SUM(AG47:AI47)</f>
        <v>0</v>
      </c>
      <c r="BA47" s="141">
        <f>SUM(AJ47:AL47)</f>
        <v>0</v>
      </c>
      <c r="BB47" s="141">
        <f>SUM(AM47:AO47)</f>
        <v>0</v>
      </c>
      <c r="BD47" s="141">
        <f>SUM(AQ47:AT47)</f>
        <v>0</v>
      </c>
      <c r="BE47" s="141">
        <f>SUM(AU47:AX47)</f>
        <v>0</v>
      </c>
      <c r="BF47" s="141">
        <f>SUM(AY47:BB47)</f>
        <v>0</v>
      </c>
    </row>
    <row r="48" spans="1:58">
      <c r="B48" s="149" t="s">
        <v>72</v>
      </c>
      <c r="C48" s="139"/>
      <c r="D48" s="139"/>
      <c r="E48" s="139"/>
      <c r="F48" s="144">
        <v>0</v>
      </c>
      <c r="G48" s="144">
        <v>0</v>
      </c>
      <c r="H48" s="144">
        <v>0</v>
      </c>
      <c r="I48" s="144">
        <v>0</v>
      </c>
      <c r="J48" s="144">
        <v>0</v>
      </c>
      <c r="K48" s="144">
        <v>0</v>
      </c>
      <c r="L48" s="144">
        <v>0</v>
      </c>
      <c r="M48" s="144">
        <v>0</v>
      </c>
      <c r="N48" s="144">
        <v>0</v>
      </c>
      <c r="O48" s="144">
        <v>0</v>
      </c>
      <c r="P48" s="144">
        <v>0</v>
      </c>
      <c r="Q48" s="145">
        <v>0</v>
      </c>
      <c r="R48" s="144">
        <v>0</v>
      </c>
      <c r="S48" s="144">
        <v>0</v>
      </c>
      <c r="T48" s="144">
        <v>0</v>
      </c>
      <c r="U48" s="144">
        <v>0</v>
      </c>
      <c r="V48" s="144">
        <v>0</v>
      </c>
      <c r="W48" s="144">
        <v>0</v>
      </c>
      <c r="X48" s="144">
        <v>0</v>
      </c>
      <c r="Y48" s="144">
        <v>0</v>
      </c>
      <c r="Z48" s="144">
        <v>0</v>
      </c>
      <c r="AA48" s="144">
        <v>0</v>
      </c>
      <c r="AB48" s="144">
        <v>0</v>
      </c>
      <c r="AC48" s="144">
        <v>0</v>
      </c>
      <c r="AD48" s="144">
        <v>0</v>
      </c>
      <c r="AE48" s="144">
        <v>0</v>
      </c>
      <c r="AF48" s="144">
        <v>0</v>
      </c>
      <c r="AG48" s="144">
        <v>0</v>
      </c>
      <c r="AH48" s="144">
        <v>0</v>
      </c>
      <c r="AI48" s="144">
        <v>0</v>
      </c>
      <c r="AJ48" s="144">
        <v>0</v>
      </c>
      <c r="AK48" s="144">
        <v>0</v>
      </c>
      <c r="AL48" s="144">
        <v>0</v>
      </c>
      <c r="AM48" s="144">
        <v>0</v>
      </c>
      <c r="AN48" s="144">
        <v>0</v>
      </c>
      <c r="AO48" s="144">
        <v>0</v>
      </c>
      <c r="AQ48" s="141">
        <f>SUM(F48:H48)</f>
        <v>0</v>
      </c>
      <c r="AR48" s="141">
        <f>SUM(I48:K48)</f>
        <v>0</v>
      </c>
      <c r="AS48" s="141">
        <f>SUM(L48:N48)</f>
        <v>0</v>
      </c>
      <c r="AT48" s="141">
        <f>SUM(O48:Q48)</f>
        <v>0</v>
      </c>
      <c r="AU48" s="141">
        <f>SUM(R48:T48)</f>
        <v>0</v>
      </c>
      <c r="AV48" s="141">
        <f>SUM(U48:W48)</f>
        <v>0</v>
      </c>
      <c r="AW48" s="141">
        <f>SUM(X48:Z48)</f>
        <v>0</v>
      </c>
      <c r="AX48" s="141">
        <f>SUM(AA48:AC48)</f>
        <v>0</v>
      </c>
      <c r="AY48" s="141">
        <f>SUM(AD48:AF48)</f>
        <v>0</v>
      </c>
      <c r="AZ48" s="141">
        <f>SUM(AG48:AI48)</f>
        <v>0</v>
      </c>
      <c r="BA48" s="141">
        <f>SUM(AJ48:AL48)</f>
        <v>0</v>
      </c>
      <c r="BB48" s="141">
        <f>SUM(AM48:AO48)</f>
        <v>0</v>
      </c>
      <c r="BD48" s="141">
        <f>SUM(AQ48:AT48)</f>
        <v>0</v>
      </c>
      <c r="BE48" s="141">
        <f>SUM(AU48:AX48)</f>
        <v>0</v>
      </c>
      <c r="BF48" s="141">
        <f>SUM(AY48:BB48)</f>
        <v>0</v>
      </c>
    </row>
    <row r="49" spans="1:58" ht="6" customHeight="1">
      <c r="B49" s="142"/>
      <c r="C49" s="139"/>
      <c r="D49" s="139"/>
      <c r="E49" s="139"/>
      <c r="F49" s="144"/>
      <c r="G49" s="144"/>
      <c r="H49" s="144"/>
      <c r="I49" s="144"/>
      <c r="J49" s="144"/>
      <c r="K49" s="144"/>
      <c r="L49" s="144"/>
      <c r="M49" s="144"/>
      <c r="N49" s="144"/>
      <c r="O49" s="144"/>
      <c r="P49" s="144"/>
      <c r="Q49" s="145"/>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Q49" s="145"/>
      <c r="AR49" s="145"/>
      <c r="AS49" s="145"/>
      <c r="AT49" s="145"/>
      <c r="AU49" s="145"/>
      <c r="AV49" s="145"/>
      <c r="AW49" s="145"/>
      <c r="AX49" s="145"/>
      <c r="AY49" s="145"/>
      <c r="AZ49" s="145"/>
      <c r="BA49" s="145"/>
      <c r="BB49" s="145"/>
      <c r="BD49" s="145"/>
      <c r="BE49" s="145"/>
      <c r="BF49" s="145"/>
    </row>
    <row r="50" spans="1:58">
      <c r="B50" s="146" t="str">
        <f>"TOTAL "&amp;B46</f>
        <v>TOTAL OTHER EXPENSES</v>
      </c>
      <c r="C50" s="147"/>
      <c r="D50" s="147"/>
      <c r="E50" s="147"/>
      <c r="F50" s="148">
        <f t="shared" ref="F50:AQ50" si="29">SUM(F47:F49)</f>
        <v>0</v>
      </c>
      <c r="G50" s="148">
        <f t="shared" si="29"/>
        <v>0</v>
      </c>
      <c r="H50" s="148">
        <f t="shared" si="29"/>
        <v>0</v>
      </c>
      <c r="I50" s="148">
        <f t="shared" si="29"/>
        <v>0</v>
      </c>
      <c r="J50" s="148">
        <f t="shared" si="29"/>
        <v>0</v>
      </c>
      <c r="K50" s="148">
        <f t="shared" si="29"/>
        <v>0</v>
      </c>
      <c r="L50" s="148">
        <f t="shared" si="29"/>
        <v>0</v>
      </c>
      <c r="M50" s="148">
        <f t="shared" si="29"/>
        <v>0</v>
      </c>
      <c r="N50" s="148">
        <f t="shared" si="29"/>
        <v>0</v>
      </c>
      <c r="O50" s="148">
        <f t="shared" si="29"/>
        <v>0</v>
      </c>
      <c r="P50" s="148">
        <f t="shared" si="29"/>
        <v>0</v>
      </c>
      <c r="Q50" s="148">
        <f t="shared" si="29"/>
        <v>0</v>
      </c>
      <c r="R50" s="148">
        <f t="shared" si="29"/>
        <v>0</v>
      </c>
      <c r="S50" s="148">
        <f t="shared" si="29"/>
        <v>0</v>
      </c>
      <c r="T50" s="148">
        <f t="shared" si="29"/>
        <v>0</v>
      </c>
      <c r="U50" s="148">
        <f t="shared" si="29"/>
        <v>0</v>
      </c>
      <c r="V50" s="148">
        <f t="shared" si="29"/>
        <v>0</v>
      </c>
      <c r="W50" s="148">
        <f t="shared" si="29"/>
        <v>0</v>
      </c>
      <c r="X50" s="148">
        <f t="shared" si="29"/>
        <v>0</v>
      </c>
      <c r="Y50" s="148">
        <f t="shared" si="29"/>
        <v>0</v>
      </c>
      <c r="Z50" s="148">
        <f t="shared" si="29"/>
        <v>0</v>
      </c>
      <c r="AA50" s="148">
        <f t="shared" si="29"/>
        <v>0</v>
      </c>
      <c r="AB50" s="148">
        <f t="shared" si="29"/>
        <v>0</v>
      </c>
      <c r="AC50" s="148">
        <f t="shared" si="29"/>
        <v>0</v>
      </c>
      <c r="AD50" s="148">
        <f t="shared" ref="AD50:AO50" si="30">SUM(AD47:AD49)</f>
        <v>0</v>
      </c>
      <c r="AE50" s="148">
        <f t="shared" si="30"/>
        <v>0</v>
      </c>
      <c r="AF50" s="148">
        <f t="shared" si="30"/>
        <v>0</v>
      </c>
      <c r="AG50" s="148">
        <f t="shared" si="30"/>
        <v>0</v>
      </c>
      <c r="AH50" s="148">
        <f t="shared" si="30"/>
        <v>0</v>
      </c>
      <c r="AI50" s="148">
        <f t="shared" si="30"/>
        <v>0</v>
      </c>
      <c r="AJ50" s="148">
        <f t="shared" si="30"/>
        <v>0</v>
      </c>
      <c r="AK50" s="148">
        <f t="shared" si="30"/>
        <v>0</v>
      </c>
      <c r="AL50" s="148">
        <f t="shared" si="30"/>
        <v>0</v>
      </c>
      <c r="AM50" s="148">
        <f t="shared" si="30"/>
        <v>0</v>
      </c>
      <c r="AN50" s="148">
        <f t="shared" si="30"/>
        <v>0</v>
      </c>
      <c r="AO50" s="148">
        <f t="shared" si="30"/>
        <v>0</v>
      </c>
      <c r="AQ50" s="148">
        <f t="shared" si="29"/>
        <v>0</v>
      </c>
      <c r="AR50" s="148">
        <f t="shared" ref="AR50:AX50" si="31">SUM(AR47:AR49)</f>
        <v>0</v>
      </c>
      <c r="AS50" s="148">
        <f t="shared" si="31"/>
        <v>0</v>
      </c>
      <c r="AT50" s="148">
        <f t="shared" si="31"/>
        <v>0</v>
      </c>
      <c r="AU50" s="148">
        <f t="shared" si="31"/>
        <v>0</v>
      </c>
      <c r="AV50" s="148">
        <f t="shared" si="31"/>
        <v>0</v>
      </c>
      <c r="AW50" s="148">
        <f t="shared" si="31"/>
        <v>0</v>
      </c>
      <c r="AX50" s="148">
        <f t="shared" si="31"/>
        <v>0</v>
      </c>
      <c r="AY50" s="148">
        <f>SUM(AY47:AY49)</f>
        <v>0</v>
      </c>
      <c r="AZ50" s="148">
        <f>SUM(AZ47:AZ49)</f>
        <v>0</v>
      </c>
      <c r="BA50" s="148">
        <f>SUM(BA47:BA49)</f>
        <v>0</v>
      </c>
      <c r="BB50" s="148">
        <f>SUM(BB47:BB49)</f>
        <v>0</v>
      </c>
      <c r="BD50" s="148">
        <f>SUM(AQ50:AT50)</f>
        <v>0</v>
      </c>
      <c r="BE50" s="148">
        <f>SUM(AU50:AX50)</f>
        <v>0</v>
      </c>
      <c r="BF50" s="148">
        <f>SUM(AY50:BB50)</f>
        <v>0</v>
      </c>
    </row>
    <row r="51" spans="1:58" s="82" customFormat="1" ht="12" customHeight="1">
      <c r="A51" s="1"/>
      <c r="B51" s="135"/>
      <c r="C51" s="135"/>
      <c r="D51" s="135"/>
      <c r="E51" s="86"/>
      <c r="F51" s="87"/>
      <c r="G51" s="86"/>
      <c r="H51" s="86"/>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Q51" s="85"/>
      <c r="AR51" s="85"/>
      <c r="AS51" s="85"/>
      <c r="AT51" s="85"/>
      <c r="AU51" s="85"/>
      <c r="AV51" s="85"/>
      <c r="AW51" s="85"/>
      <c r="AX51" s="85"/>
      <c r="AY51" s="85"/>
      <c r="AZ51" s="85"/>
      <c r="BA51" s="85"/>
      <c r="BB51" s="85"/>
      <c r="BD51" s="85"/>
      <c r="BE51" s="85"/>
      <c r="BF51" s="85"/>
    </row>
    <row r="52" spans="1:58" s="82" customFormat="1" ht="12" customHeight="1" thickBot="1">
      <c r="A52" s="1"/>
      <c r="B52" s="155" t="str">
        <f>"TOTAL "&amp;B4&amp;" EXPENSES"</f>
        <v>TOTAL SALES EXPENSES</v>
      </c>
      <c r="C52" s="156"/>
      <c r="D52" s="156"/>
      <c r="E52" s="157"/>
      <c r="F52" s="158">
        <f t="shared" ref="F52:AO52" si="32">F13+F19+F25+F32+F38+F44+F50</f>
        <v>0</v>
      </c>
      <c r="G52" s="158">
        <f t="shared" si="32"/>
        <v>0</v>
      </c>
      <c r="H52" s="158">
        <f t="shared" si="32"/>
        <v>0</v>
      </c>
      <c r="I52" s="158">
        <f t="shared" si="32"/>
        <v>0</v>
      </c>
      <c r="J52" s="158">
        <f t="shared" si="32"/>
        <v>0</v>
      </c>
      <c r="K52" s="158">
        <f t="shared" si="32"/>
        <v>0</v>
      </c>
      <c r="L52" s="158">
        <f t="shared" si="32"/>
        <v>0</v>
      </c>
      <c r="M52" s="158">
        <f t="shared" si="32"/>
        <v>0</v>
      </c>
      <c r="N52" s="158">
        <f t="shared" si="32"/>
        <v>0</v>
      </c>
      <c r="O52" s="158">
        <f t="shared" si="32"/>
        <v>0</v>
      </c>
      <c r="P52" s="158">
        <f t="shared" si="32"/>
        <v>0</v>
      </c>
      <c r="Q52" s="158">
        <f t="shared" si="32"/>
        <v>0</v>
      </c>
      <c r="R52" s="158">
        <f t="shared" si="32"/>
        <v>19265</v>
      </c>
      <c r="S52" s="158">
        <f t="shared" si="32"/>
        <v>16265</v>
      </c>
      <c r="T52" s="158">
        <f t="shared" si="32"/>
        <v>16265</v>
      </c>
      <c r="U52" s="158">
        <f t="shared" si="32"/>
        <v>16265</v>
      </c>
      <c r="V52" s="158">
        <f t="shared" si="32"/>
        <v>16265</v>
      </c>
      <c r="W52" s="158">
        <f t="shared" si="32"/>
        <v>30091.875</v>
      </c>
      <c r="X52" s="158">
        <f t="shared" si="32"/>
        <v>27091.875</v>
      </c>
      <c r="Y52" s="158">
        <f t="shared" si="32"/>
        <v>27091.875</v>
      </c>
      <c r="Z52" s="158">
        <f t="shared" si="32"/>
        <v>27091.875</v>
      </c>
      <c r="AA52" s="158">
        <f t="shared" si="32"/>
        <v>27091.875</v>
      </c>
      <c r="AB52" s="158">
        <f t="shared" si="32"/>
        <v>43390.625</v>
      </c>
      <c r="AC52" s="158">
        <f t="shared" si="32"/>
        <v>40390.625</v>
      </c>
      <c r="AD52" s="158">
        <f t="shared" si="32"/>
        <v>40746.574999999997</v>
      </c>
      <c r="AE52" s="158">
        <f t="shared" si="32"/>
        <v>40746.574999999997</v>
      </c>
      <c r="AF52" s="158">
        <f t="shared" si="32"/>
        <v>40746.574999999997</v>
      </c>
      <c r="AG52" s="158">
        <f t="shared" si="32"/>
        <v>40746.574999999997</v>
      </c>
      <c r="AH52" s="158">
        <f t="shared" si="32"/>
        <v>54573.450000000004</v>
      </c>
      <c r="AI52" s="158">
        <f t="shared" si="32"/>
        <v>51766.256250000006</v>
      </c>
      <c r="AJ52" s="158">
        <f t="shared" si="32"/>
        <v>51766.256250000006</v>
      </c>
      <c r="AK52" s="158">
        <f t="shared" si="32"/>
        <v>51766.256250000006</v>
      </c>
      <c r="AL52" s="158">
        <f t="shared" si="32"/>
        <v>51766.256250000006</v>
      </c>
      <c r="AM52" s="158">
        <f t="shared" si="32"/>
        <v>51766.256250000006</v>
      </c>
      <c r="AN52" s="158">
        <f t="shared" si="32"/>
        <v>52033.21875</v>
      </c>
      <c r="AO52" s="158">
        <f t="shared" si="32"/>
        <v>52033.21875</v>
      </c>
      <c r="AP52" s="159"/>
      <c r="AQ52" s="158">
        <f t="shared" ref="AQ52:BA52" si="33">AQ13+AQ19+AQ25+AQ32+AQ38+AQ44+AQ50</f>
        <v>0</v>
      </c>
      <c r="AR52" s="158">
        <f t="shared" si="33"/>
        <v>0</v>
      </c>
      <c r="AS52" s="158">
        <f t="shared" si="33"/>
        <v>0</v>
      </c>
      <c r="AT52" s="158">
        <f t="shared" si="33"/>
        <v>0</v>
      </c>
      <c r="AU52" s="158">
        <f t="shared" si="33"/>
        <v>51795</v>
      </c>
      <c r="AV52" s="158">
        <f t="shared" si="33"/>
        <v>62621.875000000007</v>
      </c>
      <c r="AW52" s="158">
        <f t="shared" si="33"/>
        <v>81275.625</v>
      </c>
      <c r="AX52" s="158">
        <f>AX13+AX19+AX25+AX32+AX38+AX44+AX50</f>
        <v>110873.125</v>
      </c>
      <c r="AY52" s="158">
        <f t="shared" si="33"/>
        <v>122239.72500000001</v>
      </c>
      <c r="AZ52" s="158">
        <f t="shared" si="33"/>
        <v>147086.28125</v>
      </c>
      <c r="BA52" s="158">
        <f t="shared" si="33"/>
        <v>155298.76874999999</v>
      </c>
      <c r="BB52" s="158">
        <f>BB13+BB19+BB25+BB32+BB38+BB44+BB50</f>
        <v>155832.69375000001</v>
      </c>
      <c r="BC52" s="159"/>
      <c r="BD52" s="158">
        <f>SUM(AQ52:AT52)</f>
        <v>0</v>
      </c>
      <c r="BE52" s="158">
        <f>SUM(AU52:AX52)</f>
        <v>306565.625</v>
      </c>
      <c r="BF52" s="158">
        <f>SUM(AY52:BB52)</f>
        <v>580457.46875</v>
      </c>
    </row>
    <row r="53" spans="1:58" s="82" customFormat="1" ht="12" customHeight="1" thickTop="1">
      <c r="A53" s="1"/>
      <c r="B53" s="135"/>
      <c r="C53" s="135"/>
      <c r="D53" s="135"/>
      <c r="E53" s="86"/>
      <c r="F53" s="87"/>
      <c r="G53" s="86"/>
      <c r="H53" s="86"/>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Q53" s="85"/>
      <c r="AR53" s="85"/>
      <c r="AS53" s="85"/>
      <c r="AT53" s="85"/>
      <c r="AU53" s="85"/>
      <c r="AV53" s="85"/>
      <c r="AW53" s="85"/>
      <c r="AX53" s="85"/>
      <c r="AY53" s="85"/>
      <c r="AZ53" s="160"/>
      <c r="BA53" s="85"/>
      <c r="BB53" s="85"/>
      <c r="BD53" s="161"/>
    </row>
    <row r="54" spans="1:58" s="82" customFormat="1" ht="12" customHeight="1">
      <c r="A54" s="1"/>
      <c r="B54" s="135"/>
      <c r="C54" s="135"/>
      <c r="D54" s="135"/>
      <c r="E54" s="86"/>
      <c r="F54" s="87"/>
      <c r="G54" s="86"/>
      <c r="H54" s="86"/>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Q54" s="85"/>
      <c r="AR54" s="85"/>
      <c r="AS54" s="85"/>
      <c r="AT54" s="85"/>
      <c r="AU54" s="85"/>
      <c r="AV54" s="85"/>
      <c r="AW54" s="85"/>
      <c r="AX54" s="85"/>
      <c r="AY54" s="85"/>
      <c r="AZ54" s="85"/>
      <c r="BA54" s="85"/>
      <c r="BB54" s="85"/>
    </row>
    <row r="55" spans="1:58" s="82" customFormat="1" ht="12" customHeight="1">
      <c r="A55" s="1"/>
      <c r="B55" s="135"/>
      <c r="C55" s="135"/>
      <c r="D55" s="135"/>
      <c r="E55" s="86"/>
      <c r="F55" s="87"/>
      <c r="G55" s="86"/>
      <c r="H55" s="86"/>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Q55" s="85"/>
      <c r="AR55" s="85"/>
      <c r="AS55" s="85"/>
      <c r="AT55" s="85"/>
      <c r="AU55" s="85"/>
      <c r="AV55" s="85"/>
      <c r="AW55" s="85"/>
      <c r="AX55" s="85"/>
      <c r="AY55" s="85"/>
      <c r="AZ55" s="85"/>
      <c r="BA55" s="85"/>
      <c r="BB55" s="85"/>
    </row>
  </sheetData>
  <pageMargins left="0.2" right="0.2" top="0.45" bottom="0.55000000000000004" header="0.17" footer="0.24"/>
  <pageSetup scale="60" fitToWidth="2" fitToHeight="0" orientation="landscape" horizontalDpi="4294967292" verticalDpi="4294967292" r:id="rId1"/>
  <headerFooter>
    <oddFooter>&amp;CCONFIDENTIAL</oddFooter>
  </headerFooter>
  <rowBreaks count="1" manualBreakCount="1">
    <brk id="55" max="16383" man="1"/>
  </rowBreaks>
  <colBreaks count="2" manualBreakCount="2">
    <brk id="17" max="1048575" man="1"/>
    <brk id="42"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autoPageBreaks="0"/>
  </sheetPr>
  <dimension ref="A1:BG61"/>
  <sheetViews>
    <sheetView showGridLines="0" zoomScale="90" zoomScaleNormal="90" workbookViewId="0">
      <pane xSplit="5" ySplit="4" topLeftCell="F5" activePane="bottomRight" state="frozen"/>
      <selection pane="topRight"/>
      <selection pane="bottomLeft"/>
      <selection pane="bottomRight" activeCell="F5" sqref="F5"/>
    </sheetView>
  </sheetViews>
  <sheetFormatPr defaultColWidth="12.5703125" defaultRowHeight="12.75"/>
  <cols>
    <col min="1" max="1" width="1.7109375" style="1" customWidth="1"/>
    <col min="2" max="2" width="17.42578125" style="1" customWidth="1"/>
    <col min="3" max="3" width="15.28515625" style="1" customWidth="1"/>
    <col min="4" max="4" width="12.5703125" style="1" customWidth="1"/>
    <col min="5" max="5" width="14.140625" style="1" customWidth="1"/>
    <col min="6" max="6" width="10.42578125" style="3" customWidth="1"/>
    <col min="7" max="8" width="12.7109375" style="1" bestFit="1" customWidth="1"/>
    <col min="9" max="9" width="12.7109375" style="2" bestFit="1" customWidth="1"/>
    <col min="10" max="10" width="12.7109375" style="1" bestFit="1" customWidth="1"/>
    <col min="11" max="41" width="13.42578125" style="1" bestFit="1" customWidth="1"/>
    <col min="42" max="42" width="1" style="1" customWidth="1"/>
    <col min="43" max="54" width="13.42578125" style="1" bestFit="1" customWidth="1"/>
    <col min="55" max="55" width="3.28515625" style="1" customWidth="1"/>
    <col min="56" max="56" width="12.5703125" style="1" customWidth="1"/>
    <col min="57" max="58" width="15" style="1" bestFit="1" customWidth="1"/>
    <col min="59" max="16384" width="12.5703125" style="1"/>
  </cols>
  <sheetData>
    <row r="1" spans="1:58" ht="18.75">
      <c r="B1" s="126" t="s">
        <v>73</v>
      </c>
      <c r="C1" s="122"/>
      <c r="D1" s="122"/>
      <c r="E1" s="122"/>
      <c r="F1" s="124"/>
      <c r="G1" s="122"/>
      <c r="H1" s="122"/>
      <c r="I1" s="123"/>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row>
    <row r="2" spans="1:58" ht="18.75">
      <c r="B2" s="129"/>
      <c r="BC2" s="143"/>
      <c r="BD2" s="143"/>
    </row>
    <row r="3" spans="1:58" ht="13.5" thickBot="1">
      <c r="B3" s="118"/>
      <c r="C3" s="117"/>
      <c r="D3" s="117"/>
      <c r="AZ3" s="143"/>
      <c r="BA3" s="143"/>
      <c r="BB3" s="143"/>
      <c r="BC3" s="143"/>
      <c r="BD3" s="143"/>
    </row>
    <row r="4" spans="1:58" ht="13.5" thickBot="1">
      <c r="A4" s="32" t="s">
        <v>0</v>
      </c>
      <c r="B4" s="131" t="str">
        <f>Staffing!B35</f>
        <v>MARKETING</v>
      </c>
      <c r="C4" s="132"/>
      <c r="D4" s="132"/>
      <c r="E4" s="115"/>
      <c r="F4" s="114">
        <f>'Model &amp; Metrics'!H$4</f>
        <v>43831</v>
      </c>
      <c r="G4" s="114">
        <f>'Model &amp; Metrics'!I$4</f>
        <v>43890</v>
      </c>
      <c r="H4" s="114">
        <f>'Model &amp; Metrics'!J$4</f>
        <v>43921</v>
      </c>
      <c r="I4" s="114">
        <f>'Model &amp; Metrics'!K$4</f>
        <v>43951</v>
      </c>
      <c r="J4" s="114">
        <f>'Model &amp; Metrics'!L$4</f>
        <v>43982</v>
      </c>
      <c r="K4" s="114">
        <f>'Model &amp; Metrics'!M$4</f>
        <v>44012</v>
      </c>
      <c r="L4" s="114">
        <f>'Model &amp; Metrics'!N$4</f>
        <v>44043</v>
      </c>
      <c r="M4" s="114">
        <f>'Model &amp; Metrics'!O$4</f>
        <v>44074</v>
      </c>
      <c r="N4" s="114">
        <f>'Model &amp; Metrics'!P$4</f>
        <v>44104</v>
      </c>
      <c r="O4" s="114">
        <f>'Model &amp; Metrics'!Q$4</f>
        <v>44135</v>
      </c>
      <c r="P4" s="114">
        <f>'Model &amp; Metrics'!R$4</f>
        <v>44165</v>
      </c>
      <c r="Q4" s="114">
        <f>'Model &amp; Metrics'!S$4</f>
        <v>44196</v>
      </c>
      <c r="R4" s="114">
        <f>'Model &amp; Metrics'!T$4</f>
        <v>44227</v>
      </c>
      <c r="S4" s="114">
        <f>'Model &amp; Metrics'!U$4</f>
        <v>44255</v>
      </c>
      <c r="T4" s="114">
        <f>'Model &amp; Metrics'!V$4</f>
        <v>44286</v>
      </c>
      <c r="U4" s="114">
        <f>'Model &amp; Metrics'!W$4</f>
        <v>44316</v>
      </c>
      <c r="V4" s="114">
        <f>'Model &amp; Metrics'!X$4</f>
        <v>44347</v>
      </c>
      <c r="W4" s="114">
        <f>'Model &amp; Metrics'!Y$4</f>
        <v>44377</v>
      </c>
      <c r="X4" s="114">
        <f>'Model &amp; Metrics'!Z$4</f>
        <v>44408</v>
      </c>
      <c r="Y4" s="114">
        <f>'Model &amp; Metrics'!AA$4</f>
        <v>44439</v>
      </c>
      <c r="Z4" s="114">
        <f>'Model &amp; Metrics'!AB$4</f>
        <v>44469</v>
      </c>
      <c r="AA4" s="114">
        <f>'Model &amp; Metrics'!AC$4</f>
        <v>44500</v>
      </c>
      <c r="AB4" s="114">
        <f>'Model &amp; Metrics'!AD$4</f>
        <v>44530</v>
      </c>
      <c r="AC4" s="114">
        <f>'Model &amp; Metrics'!AE$4</f>
        <v>44561</v>
      </c>
      <c r="AD4" s="114">
        <f>'Model &amp; Metrics'!AF$4</f>
        <v>44592</v>
      </c>
      <c r="AE4" s="114">
        <f>'Model &amp; Metrics'!AG$4</f>
        <v>44620</v>
      </c>
      <c r="AF4" s="114">
        <f>'Model &amp; Metrics'!AH$4</f>
        <v>44651</v>
      </c>
      <c r="AG4" s="114">
        <f>'Model &amp; Metrics'!AI$4</f>
        <v>44681</v>
      </c>
      <c r="AH4" s="114">
        <f>'Model &amp; Metrics'!AJ$4</f>
        <v>44712</v>
      </c>
      <c r="AI4" s="114">
        <f>'Model &amp; Metrics'!AK$4</f>
        <v>44742</v>
      </c>
      <c r="AJ4" s="114">
        <f>'Model &amp; Metrics'!AL$4</f>
        <v>44773</v>
      </c>
      <c r="AK4" s="114">
        <f>'Model &amp; Metrics'!AM$4</f>
        <v>44804</v>
      </c>
      <c r="AL4" s="114">
        <f>'Model &amp; Metrics'!AN$4</f>
        <v>44834</v>
      </c>
      <c r="AM4" s="114">
        <f>'Model &amp; Metrics'!AO$4</f>
        <v>44865</v>
      </c>
      <c r="AN4" s="114">
        <f>'Model &amp; Metrics'!AP$4</f>
        <v>44895</v>
      </c>
      <c r="AO4" s="114">
        <f>'Model &amp; Metrics'!AQ$4</f>
        <v>44926</v>
      </c>
      <c r="AQ4" s="162" t="str">
        <f>'Model &amp; Metrics'!AS4</f>
        <v>Q120</v>
      </c>
      <c r="AR4" s="162" t="str">
        <f>'Model &amp; Metrics'!AT4</f>
        <v>Q220</v>
      </c>
      <c r="AS4" s="162" t="str">
        <f>'Model &amp; Metrics'!AU4</f>
        <v>Q320</v>
      </c>
      <c r="AT4" s="162" t="str">
        <f>'Model &amp; Metrics'!AV4</f>
        <v>Q420</v>
      </c>
      <c r="AU4" s="162" t="str">
        <f>'Model &amp; Metrics'!AW4</f>
        <v>Q121</v>
      </c>
      <c r="AV4" s="162" t="str">
        <f>'Model &amp; Metrics'!AX4</f>
        <v>Q221</v>
      </c>
      <c r="AW4" s="162" t="str">
        <f>'Model &amp; Metrics'!AY4</f>
        <v>Q321</v>
      </c>
      <c r="AX4" s="162" t="str">
        <f>'Model &amp; Metrics'!AZ4</f>
        <v>Q421</v>
      </c>
      <c r="AY4" s="162" t="str">
        <f>'Model &amp; Metrics'!BA4</f>
        <v>Q122</v>
      </c>
      <c r="AZ4" s="162" t="str">
        <f>'Model &amp; Metrics'!BB4</f>
        <v>Q222</v>
      </c>
      <c r="BA4" s="162" t="str">
        <f>'Model &amp; Metrics'!BC4</f>
        <v>Q322</v>
      </c>
      <c r="BB4" s="162" t="str">
        <f>'Model &amp; Metrics'!BD4</f>
        <v>Q422</v>
      </c>
      <c r="BC4" s="143"/>
      <c r="BD4" s="134">
        <f>'Model &amp; Metrics'!BF4</f>
        <v>2020</v>
      </c>
      <c r="BE4" s="134">
        <f>'Model &amp; Metrics'!BG4</f>
        <v>2021</v>
      </c>
      <c r="BF4" s="134">
        <f>'Model &amp; Metrics'!BH4</f>
        <v>2022</v>
      </c>
    </row>
    <row r="5" spans="1:58">
      <c r="C5" s="139"/>
      <c r="D5" s="139"/>
      <c r="E5" s="139"/>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Q5" s="140"/>
      <c r="AR5" s="140"/>
      <c r="AS5" s="140"/>
      <c r="AT5" s="140"/>
      <c r="AU5" s="140"/>
      <c r="AV5" s="140"/>
      <c r="AW5" s="140"/>
      <c r="AX5" s="140"/>
      <c r="AZ5" s="85"/>
      <c r="BA5" s="82"/>
      <c r="BB5" s="85"/>
      <c r="BC5" s="143"/>
      <c r="BD5" s="138"/>
      <c r="BE5" s="138"/>
      <c r="BF5" s="138"/>
    </row>
    <row r="6" spans="1:58">
      <c r="B6" s="1" t="s">
        <v>53</v>
      </c>
      <c r="C6" s="139"/>
      <c r="D6" s="139"/>
      <c r="E6" s="139"/>
      <c r="F6" s="140">
        <f>Staffing!H52</f>
        <v>0</v>
      </c>
      <c r="G6" s="140">
        <f>Staffing!I52</f>
        <v>0</v>
      </c>
      <c r="H6" s="140">
        <f>Staffing!J52</f>
        <v>1</v>
      </c>
      <c r="I6" s="140">
        <f>Staffing!K52</f>
        <v>1</v>
      </c>
      <c r="J6" s="140">
        <f>Staffing!L52</f>
        <v>1</v>
      </c>
      <c r="K6" s="140">
        <f>Staffing!M52</f>
        <v>1</v>
      </c>
      <c r="L6" s="140">
        <f>Staffing!N52</f>
        <v>2</v>
      </c>
      <c r="M6" s="140">
        <f>Staffing!O52</f>
        <v>2</v>
      </c>
      <c r="N6" s="140">
        <f>Staffing!P52</f>
        <v>2</v>
      </c>
      <c r="O6" s="140">
        <f>Staffing!Q52</f>
        <v>2</v>
      </c>
      <c r="P6" s="140">
        <f>Staffing!R52</f>
        <v>2</v>
      </c>
      <c r="Q6" s="140">
        <f>Staffing!S52</f>
        <v>2</v>
      </c>
      <c r="R6" s="140">
        <f>Staffing!T52</f>
        <v>2</v>
      </c>
      <c r="S6" s="140">
        <f>Staffing!U52</f>
        <v>3</v>
      </c>
      <c r="T6" s="140">
        <f>Staffing!V52</f>
        <v>3</v>
      </c>
      <c r="U6" s="140">
        <f>Staffing!W52</f>
        <v>3</v>
      </c>
      <c r="V6" s="140">
        <f>Staffing!X52</f>
        <v>3</v>
      </c>
      <c r="W6" s="140">
        <f>Staffing!Y52</f>
        <v>3</v>
      </c>
      <c r="X6" s="140">
        <f>Staffing!Z52</f>
        <v>3</v>
      </c>
      <c r="Y6" s="140">
        <f>Staffing!AA52</f>
        <v>4</v>
      </c>
      <c r="Z6" s="140">
        <f>Staffing!AB52</f>
        <v>5</v>
      </c>
      <c r="AA6" s="140">
        <f>Staffing!AC52</f>
        <v>5</v>
      </c>
      <c r="AB6" s="140">
        <f>Staffing!AD52</f>
        <v>5</v>
      </c>
      <c r="AC6" s="140">
        <f>Staffing!AE52</f>
        <v>5</v>
      </c>
      <c r="AD6" s="140">
        <f>Staffing!AF52</f>
        <v>6</v>
      </c>
      <c r="AE6" s="140">
        <f>Staffing!AG52</f>
        <v>6</v>
      </c>
      <c r="AF6" s="140">
        <f>Staffing!AH52</f>
        <v>7</v>
      </c>
      <c r="AG6" s="140">
        <f>Staffing!AI52</f>
        <v>7</v>
      </c>
      <c r="AH6" s="140">
        <f>Staffing!AJ52</f>
        <v>7</v>
      </c>
      <c r="AI6" s="140">
        <f>Staffing!AK52</f>
        <v>7</v>
      </c>
      <c r="AJ6" s="140">
        <f>Staffing!AL52</f>
        <v>7</v>
      </c>
      <c r="AK6" s="140">
        <f>Staffing!AM52</f>
        <v>7</v>
      </c>
      <c r="AL6" s="140">
        <f>Staffing!AN52</f>
        <v>8</v>
      </c>
      <c r="AM6" s="140">
        <f>Staffing!AO52</f>
        <v>8</v>
      </c>
      <c r="AN6" s="140">
        <f>Staffing!AP52</f>
        <v>8</v>
      </c>
      <c r="AO6" s="140">
        <f>Staffing!AQ52</f>
        <v>8</v>
      </c>
      <c r="AQ6" s="140">
        <f>H6</f>
        <v>1</v>
      </c>
      <c r="AR6" s="140">
        <f>K6</f>
        <v>1</v>
      </c>
      <c r="AS6" s="140">
        <f>N6</f>
        <v>2</v>
      </c>
      <c r="AT6" s="140">
        <f>Q6</f>
        <v>2</v>
      </c>
      <c r="AU6" s="140">
        <f>T6</f>
        <v>3</v>
      </c>
      <c r="AV6" s="140">
        <f>W6</f>
        <v>3</v>
      </c>
      <c r="AW6" s="140">
        <f>Z6</f>
        <v>5</v>
      </c>
      <c r="AX6" s="140">
        <f>AC6</f>
        <v>5</v>
      </c>
      <c r="AY6" s="140">
        <f>AF6</f>
        <v>7</v>
      </c>
      <c r="AZ6" s="140">
        <f>AI6</f>
        <v>7</v>
      </c>
      <c r="BA6" s="140">
        <f>+AL6</f>
        <v>8</v>
      </c>
      <c r="BB6" s="140">
        <f>+AO6</f>
        <v>8</v>
      </c>
      <c r="BC6" s="143"/>
      <c r="BD6" s="163">
        <f>AT6</f>
        <v>2</v>
      </c>
      <c r="BE6" s="163">
        <f>AX6</f>
        <v>5</v>
      </c>
      <c r="BF6" s="163">
        <f>BB6</f>
        <v>8</v>
      </c>
    </row>
    <row r="7" spans="1:58">
      <c r="C7" s="139"/>
      <c r="D7" s="139"/>
      <c r="E7" s="139"/>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Q7" s="140"/>
      <c r="AR7" s="140"/>
      <c r="AS7" s="140"/>
      <c r="AT7" s="140"/>
      <c r="AU7" s="140"/>
      <c r="AV7" s="140"/>
      <c r="AW7" s="140"/>
      <c r="AX7" s="140"/>
      <c r="AZ7" s="85"/>
      <c r="BA7" s="82"/>
      <c r="BB7" s="85"/>
      <c r="BC7" s="143"/>
      <c r="BD7" s="163"/>
      <c r="BE7" s="163"/>
      <c r="BF7" s="163"/>
    </row>
    <row r="8" spans="1:58">
      <c r="B8" s="4" t="str">
        <f>Sales!$B$8</f>
        <v>PAYROLL</v>
      </c>
      <c r="C8" s="139"/>
      <c r="D8" s="139"/>
      <c r="E8" s="139"/>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Q8" s="140"/>
      <c r="AR8" s="140"/>
      <c r="AS8" s="140"/>
      <c r="AT8" s="140"/>
      <c r="AU8" s="140"/>
      <c r="AV8" s="140"/>
      <c r="AW8" s="140"/>
      <c r="AX8" s="140"/>
      <c r="AZ8" s="141"/>
      <c r="BA8" s="32"/>
      <c r="BB8" s="141"/>
      <c r="BC8" s="143"/>
      <c r="BD8" s="163"/>
      <c r="BE8" s="163"/>
      <c r="BF8" s="163"/>
    </row>
    <row r="9" spans="1:58">
      <c r="B9" s="142" t="s">
        <v>55</v>
      </c>
      <c r="C9" s="139"/>
      <c r="D9" s="139"/>
      <c r="E9" s="139"/>
      <c r="F9" s="140">
        <f>Staffing!H53</f>
        <v>0</v>
      </c>
      <c r="G9" s="140">
        <f>Staffing!I53</f>
        <v>0</v>
      </c>
      <c r="H9" s="140">
        <f>Staffing!J53</f>
        <v>10000</v>
      </c>
      <c r="I9" s="140">
        <f>Staffing!K53</f>
        <v>10000</v>
      </c>
      <c r="J9" s="140">
        <f>Staffing!L53</f>
        <v>10000</v>
      </c>
      <c r="K9" s="140">
        <f>Staffing!M53</f>
        <v>10000</v>
      </c>
      <c r="L9" s="140">
        <f>Staffing!N53</f>
        <v>20000</v>
      </c>
      <c r="M9" s="140">
        <f>Staffing!O53</f>
        <v>20000</v>
      </c>
      <c r="N9" s="140">
        <f>Staffing!P53</f>
        <v>20000</v>
      </c>
      <c r="O9" s="140">
        <f>Staffing!Q53</f>
        <v>20000</v>
      </c>
      <c r="P9" s="140">
        <f>Staffing!R53</f>
        <v>20000</v>
      </c>
      <c r="Q9" s="140">
        <f>Staffing!S53</f>
        <v>20000</v>
      </c>
      <c r="R9" s="140">
        <f>Staffing!T53</f>
        <v>20000</v>
      </c>
      <c r="S9" s="140">
        <f>Staffing!U53</f>
        <v>26250</v>
      </c>
      <c r="T9" s="140">
        <f>Staffing!V53</f>
        <v>26550</v>
      </c>
      <c r="U9" s="140">
        <f>Staffing!W53</f>
        <v>26550</v>
      </c>
      <c r="V9" s="140">
        <f>Staffing!X53</f>
        <v>26550</v>
      </c>
      <c r="W9" s="140">
        <f>Staffing!Y53</f>
        <v>26550</v>
      </c>
      <c r="X9" s="140">
        <f>Staffing!Z53</f>
        <v>26850</v>
      </c>
      <c r="Y9" s="140">
        <f>Staffing!AA53</f>
        <v>31016.666666666668</v>
      </c>
      <c r="Z9" s="140">
        <f>Staffing!AB53</f>
        <v>37266.666666666672</v>
      </c>
      <c r="AA9" s="140">
        <f>Staffing!AC53</f>
        <v>37266.666666666672</v>
      </c>
      <c r="AB9" s="140">
        <f>Staffing!AD53</f>
        <v>37266.666666666672</v>
      </c>
      <c r="AC9" s="140">
        <f>Staffing!AE53</f>
        <v>37266.666666666672</v>
      </c>
      <c r="AD9" s="140">
        <f>Staffing!AF53</f>
        <v>42266.666666666672</v>
      </c>
      <c r="AE9" s="140">
        <f>Staffing!AG53</f>
        <v>42454.166666666672</v>
      </c>
      <c r="AF9" s="140">
        <f>Staffing!AH53</f>
        <v>47454.166666666672</v>
      </c>
      <c r="AG9" s="140">
        <f>Staffing!AI53</f>
        <v>47454.166666666672</v>
      </c>
      <c r="AH9" s="140">
        <f>Staffing!AJ53</f>
        <v>47454.166666666672</v>
      </c>
      <c r="AI9" s="140">
        <f>Staffing!AK53</f>
        <v>47454.166666666672</v>
      </c>
      <c r="AJ9" s="140">
        <f>Staffing!AL53</f>
        <v>47454.166666666672</v>
      </c>
      <c r="AK9" s="140">
        <f>Staffing!AM53</f>
        <v>47579.166666666672</v>
      </c>
      <c r="AL9" s="140">
        <f>Staffing!AN53</f>
        <v>51933.333333333336</v>
      </c>
      <c r="AM9" s="140">
        <f>Staffing!AO53</f>
        <v>51933.333333333336</v>
      </c>
      <c r="AN9" s="140">
        <f>Staffing!AP53</f>
        <v>51933.333333333336</v>
      </c>
      <c r="AO9" s="140">
        <f>Staffing!AQ53</f>
        <v>51933.333333333336</v>
      </c>
      <c r="AQ9" s="140">
        <f>SUM(F9:H9)</f>
        <v>10000</v>
      </c>
      <c r="AR9" s="140">
        <f>SUM(I9:K9)</f>
        <v>30000</v>
      </c>
      <c r="AS9" s="140">
        <f>SUM(L9:N9)</f>
        <v>60000</v>
      </c>
      <c r="AT9" s="140">
        <f>SUM(O9:Q9)</f>
        <v>60000</v>
      </c>
      <c r="AU9" s="140">
        <f>SUM(R9:T9)</f>
        <v>72800</v>
      </c>
      <c r="AV9" s="140">
        <f>SUM(U9:W9)</f>
        <v>79650</v>
      </c>
      <c r="AW9" s="140">
        <f>SUM(X9:Z9)</f>
        <v>95133.333333333343</v>
      </c>
      <c r="AX9" s="140">
        <f>SUM(AA9:AC9)</f>
        <v>111800.00000000001</v>
      </c>
      <c r="AY9" s="140">
        <f>SUM(AD9:AF9)</f>
        <v>132175</v>
      </c>
      <c r="AZ9" s="140">
        <f>SUM(AG9:AI9)</f>
        <v>142362.5</v>
      </c>
      <c r="BA9" s="140">
        <f>SUM(AJ9:AL9)</f>
        <v>146966.66666666669</v>
      </c>
      <c r="BB9" s="140">
        <f>SUM(AM9:AO9)</f>
        <v>155800</v>
      </c>
      <c r="BC9" s="143"/>
      <c r="BD9" s="163">
        <f>SUM(AQ9:AT9)</f>
        <v>160000</v>
      </c>
      <c r="BE9" s="163">
        <f>SUM(AU9:AX9)</f>
        <v>359383.33333333337</v>
      </c>
      <c r="BF9" s="163">
        <f>SUM(AY9:BB9)</f>
        <v>577304.16666666674</v>
      </c>
    </row>
    <row r="10" spans="1:58">
      <c r="B10" s="142" t="s">
        <v>56</v>
      </c>
      <c r="C10" s="139"/>
      <c r="D10" s="139"/>
      <c r="E10" s="139"/>
      <c r="F10" s="140">
        <f>Staffing!H54+Staffing!H55</f>
        <v>0</v>
      </c>
      <c r="G10" s="140">
        <f>Staffing!I54+Staffing!I55</f>
        <v>0</v>
      </c>
      <c r="H10" s="140">
        <f>Staffing!J54+Staffing!J55</f>
        <v>1865</v>
      </c>
      <c r="I10" s="140">
        <f>Staffing!K54+Staffing!K55</f>
        <v>1865</v>
      </c>
      <c r="J10" s="140">
        <f>Staffing!L54+Staffing!L55</f>
        <v>1865</v>
      </c>
      <c r="K10" s="140">
        <f>Staffing!M54+Staffing!M55</f>
        <v>1865</v>
      </c>
      <c r="L10" s="140">
        <f>Staffing!N54+Staffing!N55</f>
        <v>3730</v>
      </c>
      <c r="M10" s="140">
        <f>Staffing!O54+Staffing!O55</f>
        <v>3730</v>
      </c>
      <c r="N10" s="140">
        <f>Staffing!P54+Staffing!P55</f>
        <v>3730</v>
      </c>
      <c r="O10" s="140">
        <f>Staffing!Q54+Staffing!Q55</f>
        <v>3730</v>
      </c>
      <c r="P10" s="140">
        <f>Staffing!R54+Staffing!R55</f>
        <v>3730</v>
      </c>
      <c r="Q10" s="140">
        <f>Staffing!S54+Staffing!S55</f>
        <v>3730</v>
      </c>
      <c r="R10" s="140">
        <f>Staffing!T54+Staffing!T55</f>
        <v>3730</v>
      </c>
      <c r="S10" s="140">
        <f>Staffing!U54+Staffing!U55</f>
        <v>4895.625</v>
      </c>
      <c r="T10" s="140">
        <f>Staffing!V54+Staffing!V55</f>
        <v>4951.5749999999998</v>
      </c>
      <c r="U10" s="140">
        <f>Staffing!W54+Staffing!W55</f>
        <v>4951.5749999999998</v>
      </c>
      <c r="V10" s="140">
        <f>Staffing!X54+Staffing!X55</f>
        <v>4951.5749999999998</v>
      </c>
      <c r="W10" s="140">
        <f>Staffing!Y54+Staffing!Y55</f>
        <v>4951.5749999999998</v>
      </c>
      <c r="X10" s="140">
        <f>Staffing!Z54+Staffing!Z55</f>
        <v>5007.5249999999996</v>
      </c>
      <c r="Y10" s="140">
        <f>Staffing!AA54+Staffing!AA55</f>
        <v>5784.6083333333336</v>
      </c>
      <c r="Z10" s="140">
        <f>Staffing!AB54+Staffing!AB55</f>
        <v>6950.2333333333345</v>
      </c>
      <c r="AA10" s="140">
        <f>Staffing!AC54+Staffing!AC55</f>
        <v>6950.2333333333345</v>
      </c>
      <c r="AB10" s="140">
        <f>Staffing!AD54+Staffing!AD55</f>
        <v>6950.2333333333345</v>
      </c>
      <c r="AC10" s="140">
        <f>Staffing!AE54+Staffing!AE55</f>
        <v>6950.2333333333345</v>
      </c>
      <c r="AD10" s="140">
        <f>Staffing!AF54+Staffing!AF55</f>
        <v>7882.7333333333336</v>
      </c>
      <c r="AE10" s="140">
        <f>Staffing!AG54+Staffing!AG55</f>
        <v>7917.7020833333336</v>
      </c>
      <c r="AF10" s="140">
        <f>Staffing!AH54+Staffing!AH55</f>
        <v>8850.2020833333336</v>
      </c>
      <c r="AG10" s="140">
        <f>Staffing!AI54+Staffing!AI55</f>
        <v>8850.2020833333336</v>
      </c>
      <c r="AH10" s="140">
        <f>Staffing!AJ54+Staffing!AJ55</f>
        <v>8850.2020833333336</v>
      </c>
      <c r="AI10" s="140">
        <f>Staffing!AK54+Staffing!AK55</f>
        <v>8850.2020833333336</v>
      </c>
      <c r="AJ10" s="140">
        <f>Staffing!AL54+Staffing!AL55</f>
        <v>8850.2020833333336</v>
      </c>
      <c r="AK10" s="140">
        <f>Staffing!AM54+Staffing!AM55</f>
        <v>8873.5145833333336</v>
      </c>
      <c r="AL10" s="140">
        <f>Staffing!AN54+Staffing!AN55</f>
        <v>9685.5666666666675</v>
      </c>
      <c r="AM10" s="140">
        <f>Staffing!AO54+Staffing!AO55</f>
        <v>9685.5666666666675</v>
      </c>
      <c r="AN10" s="140">
        <f>Staffing!AP54+Staffing!AP55</f>
        <v>9685.5666666666675</v>
      </c>
      <c r="AO10" s="140">
        <f>Staffing!AQ54+Staffing!AQ55</f>
        <v>9685.5666666666675</v>
      </c>
      <c r="AQ10" s="140">
        <f>SUM(F10:H10)</f>
        <v>1865</v>
      </c>
      <c r="AR10" s="140">
        <f>SUM(I10:K10)</f>
        <v>5595</v>
      </c>
      <c r="AS10" s="140">
        <f>SUM(L10:N10)</f>
        <v>11190</v>
      </c>
      <c r="AT10" s="140">
        <f>SUM(O10:Q10)</f>
        <v>11190</v>
      </c>
      <c r="AU10" s="140">
        <f>SUM(R10:T10)</f>
        <v>13577.2</v>
      </c>
      <c r="AV10" s="140">
        <f>SUM(U10:W10)</f>
        <v>14854.724999999999</v>
      </c>
      <c r="AW10" s="140">
        <f>SUM(X10:Z10)</f>
        <v>17742.366666666669</v>
      </c>
      <c r="AX10" s="140">
        <f>SUM(AA10:AC10)</f>
        <v>20850.700000000004</v>
      </c>
      <c r="AY10" s="140">
        <f>SUM(AD10:AF10)</f>
        <v>24650.637500000001</v>
      </c>
      <c r="AZ10" s="140">
        <f>SUM(AG10:AI10)</f>
        <v>26550.606250000001</v>
      </c>
      <c r="BA10" s="140">
        <f>SUM(AJ10:AL10)</f>
        <v>27409.283333333333</v>
      </c>
      <c r="BB10" s="140">
        <f>SUM(AM10:AO10)</f>
        <v>29056.700000000004</v>
      </c>
      <c r="BC10" s="143"/>
      <c r="BD10" s="163">
        <f>SUM(AQ10:AT10)</f>
        <v>29840</v>
      </c>
      <c r="BE10" s="163">
        <f>SUM(AU10:AX10)</f>
        <v>67024.991666666669</v>
      </c>
      <c r="BF10" s="163">
        <f>SUM(AY10:BB10)</f>
        <v>107667.22708333333</v>
      </c>
    </row>
    <row r="11" spans="1:58" ht="6" customHeight="1">
      <c r="B11" s="142"/>
      <c r="C11" s="139"/>
      <c r="D11" s="139"/>
      <c r="E11" s="139"/>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Q11" s="144"/>
      <c r="AR11" s="144"/>
      <c r="AS11" s="144"/>
      <c r="AT11" s="144"/>
      <c r="AU11" s="144"/>
      <c r="AV11" s="144"/>
      <c r="AW11" s="144"/>
      <c r="AX11" s="144"/>
      <c r="AY11" s="140"/>
      <c r="AZ11" s="140"/>
      <c r="BA11" s="140"/>
      <c r="BB11" s="140">
        <f>SUM(AM11:AO11)</f>
        <v>0</v>
      </c>
      <c r="BC11" s="143"/>
      <c r="BD11" s="164"/>
      <c r="BE11" s="164"/>
      <c r="BF11" s="164"/>
    </row>
    <row r="12" spans="1:58">
      <c r="B12" s="146" t="str">
        <f>"TOTAL "&amp;B8</f>
        <v>TOTAL PAYROLL</v>
      </c>
      <c r="C12" s="147"/>
      <c r="D12" s="147"/>
      <c r="E12" s="147"/>
      <c r="F12" s="148">
        <f t="shared" ref="F12:AC12" si="0">SUM(F9:F11)</f>
        <v>0</v>
      </c>
      <c r="G12" s="148">
        <f t="shared" si="0"/>
        <v>0</v>
      </c>
      <c r="H12" s="148">
        <f t="shared" si="0"/>
        <v>11865</v>
      </c>
      <c r="I12" s="148">
        <f t="shared" si="0"/>
        <v>11865</v>
      </c>
      <c r="J12" s="148">
        <f t="shared" si="0"/>
        <v>11865</v>
      </c>
      <c r="K12" s="148">
        <f t="shared" si="0"/>
        <v>11865</v>
      </c>
      <c r="L12" s="148">
        <f t="shared" si="0"/>
        <v>23730</v>
      </c>
      <c r="M12" s="148">
        <f t="shared" si="0"/>
        <v>23730</v>
      </c>
      <c r="N12" s="148">
        <f t="shared" si="0"/>
        <v>23730</v>
      </c>
      <c r="O12" s="148">
        <f t="shared" si="0"/>
        <v>23730</v>
      </c>
      <c r="P12" s="148">
        <f t="shared" si="0"/>
        <v>23730</v>
      </c>
      <c r="Q12" s="148">
        <f t="shared" si="0"/>
        <v>23730</v>
      </c>
      <c r="R12" s="148">
        <f t="shared" si="0"/>
        <v>23730</v>
      </c>
      <c r="S12" s="148">
        <f t="shared" si="0"/>
        <v>31145.625</v>
      </c>
      <c r="T12" s="148">
        <f t="shared" si="0"/>
        <v>31501.575000000001</v>
      </c>
      <c r="U12" s="148">
        <f t="shared" si="0"/>
        <v>31501.575000000001</v>
      </c>
      <c r="V12" s="148">
        <f t="shared" si="0"/>
        <v>31501.575000000001</v>
      </c>
      <c r="W12" s="148">
        <f t="shared" si="0"/>
        <v>31501.575000000001</v>
      </c>
      <c r="X12" s="148">
        <f t="shared" si="0"/>
        <v>31857.525000000001</v>
      </c>
      <c r="Y12" s="148">
        <f t="shared" si="0"/>
        <v>36801.275000000001</v>
      </c>
      <c r="Z12" s="148">
        <f t="shared" si="0"/>
        <v>44216.900000000009</v>
      </c>
      <c r="AA12" s="148">
        <f t="shared" si="0"/>
        <v>44216.900000000009</v>
      </c>
      <c r="AB12" s="148">
        <f t="shared" si="0"/>
        <v>44216.900000000009</v>
      </c>
      <c r="AC12" s="148">
        <f t="shared" si="0"/>
        <v>44216.900000000009</v>
      </c>
      <c r="AD12" s="148">
        <f t="shared" ref="AD12:AO12" si="1">SUM(AD9:AD11)</f>
        <v>50149.400000000009</v>
      </c>
      <c r="AE12" s="148">
        <f t="shared" si="1"/>
        <v>50371.868750000009</v>
      </c>
      <c r="AF12" s="148">
        <f t="shared" si="1"/>
        <v>56304.368750000009</v>
      </c>
      <c r="AG12" s="148">
        <f t="shared" si="1"/>
        <v>56304.368750000009</v>
      </c>
      <c r="AH12" s="148">
        <f t="shared" si="1"/>
        <v>56304.368750000009</v>
      </c>
      <c r="AI12" s="148">
        <f t="shared" si="1"/>
        <v>56304.368750000009</v>
      </c>
      <c r="AJ12" s="148">
        <f t="shared" si="1"/>
        <v>56304.368750000009</v>
      </c>
      <c r="AK12" s="148">
        <f t="shared" si="1"/>
        <v>56452.681250000009</v>
      </c>
      <c r="AL12" s="148">
        <f t="shared" si="1"/>
        <v>61618.9</v>
      </c>
      <c r="AM12" s="148">
        <f t="shared" si="1"/>
        <v>61618.9</v>
      </c>
      <c r="AN12" s="148">
        <f t="shared" si="1"/>
        <v>61618.9</v>
      </c>
      <c r="AO12" s="148">
        <f t="shared" si="1"/>
        <v>61618.9</v>
      </c>
      <c r="AQ12" s="148">
        <f t="shared" ref="AQ12:AW12" si="2">SUM(AQ9:AQ11)</f>
        <v>11865</v>
      </c>
      <c r="AR12" s="148">
        <f t="shared" si="2"/>
        <v>35595</v>
      </c>
      <c r="AS12" s="148">
        <f t="shared" si="2"/>
        <v>71190</v>
      </c>
      <c r="AT12" s="148">
        <f t="shared" si="2"/>
        <v>71190</v>
      </c>
      <c r="AU12" s="148">
        <f t="shared" si="2"/>
        <v>86377.2</v>
      </c>
      <c r="AV12" s="148">
        <f t="shared" si="2"/>
        <v>94504.725000000006</v>
      </c>
      <c r="AW12" s="148">
        <f t="shared" si="2"/>
        <v>112875.70000000001</v>
      </c>
      <c r="AX12" s="148">
        <f>SUM(AX9:AX11)</f>
        <v>132650.70000000001</v>
      </c>
      <c r="AY12" s="148">
        <f>SUM(AD12:AF12)</f>
        <v>156825.63750000001</v>
      </c>
      <c r="AZ12" s="148">
        <f t="shared" ref="AZ12:AZ52" si="3">SUM(AG12:AI12)</f>
        <v>168913.10625000001</v>
      </c>
      <c r="BA12" s="148">
        <f>SUM(AJ12:AL12)</f>
        <v>174375.95</v>
      </c>
      <c r="BB12" s="148">
        <f>SUM(AM12:AO12)</f>
        <v>184856.7</v>
      </c>
      <c r="BC12" s="143"/>
      <c r="BD12" s="165">
        <f>SUM(AQ12:AT12)</f>
        <v>189840</v>
      </c>
      <c r="BE12" s="165">
        <f>SUM(AU12:AX12)</f>
        <v>426408.32500000001</v>
      </c>
      <c r="BF12" s="165">
        <f>SUM(AY12:BB12)</f>
        <v>684971.39375000005</v>
      </c>
    </row>
    <row r="13" spans="1:58">
      <c r="C13" s="139"/>
      <c r="D13" s="139"/>
      <c r="E13" s="139"/>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Q13" s="140"/>
      <c r="AR13" s="140"/>
      <c r="AS13" s="140"/>
      <c r="AT13" s="140"/>
      <c r="AU13" s="140"/>
      <c r="AV13" s="140"/>
      <c r="AW13" s="140"/>
      <c r="AX13" s="140"/>
      <c r="AY13" s="140"/>
      <c r="AZ13" s="140"/>
      <c r="BA13" s="140"/>
      <c r="BB13" s="140"/>
      <c r="BC13" s="140"/>
      <c r="BD13" s="163"/>
      <c r="BE13" s="163"/>
      <c r="BF13" s="163"/>
    </row>
    <row r="14" spans="1:58">
      <c r="B14" s="4" t="s">
        <v>58</v>
      </c>
      <c r="C14" s="139"/>
      <c r="D14" s="139"/>
      <c r="E14" s="139"/>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Q14" s="140"/>
      <c r="AR14" s="140"/>
      <c r="AS14" s="140"/>
      <c r="AT14" s="140"/>
      <c r="AU14" s="140"/>
      <c r="AV14" s="140"/>
      <c r="AW14" s="140"/>
      <c r="AX14" s="140"/>
      <c r="AY14" s="140"/>
      <c r="AZ14" s="140"/>
      <c r="BA14" s="140"/>
      <c r="BB14" s="140"/>
      <c r="BC14" s="143"/>
      <c r="BD14" s="163"/>
      <c r="BE14" s="163"/>
      <c r="BF14" s="163"/>
    </row>
    <row r="15" spans="1:58">
      <c r="B15" s="149" t="s">
        <v>74</v>
      </c>
      <c r="C15" s="139"/>
      <c r="D15" s="150">
        <v>7500</v>
      </c>
      <c r="E15" s="151" t="s">
        <v>60</v>
      </c>
      <c r="F15" s="144">
        <v>0</v>
      </c>
      <c r="G15" s="144">
        <v>0</v>
      </c>
      <c r="H15" s="144">
        <v>0</v>
      </c>
      <c r="I15" s="144">
        <v>0</v>
      </c>
      <c r="J15" s="144">
        <v>0</v>
      </c>
      <c r="K15" s="144">
        <v>0</v>
      </c>
      <c r="L15" s="144">
        <v>0</v>
      </c>
      <c r="M15" s="144">
        <v>0</v>
      </c>
      <c r="N15" s="144">
        <v>0</v>
      </c>
      <c r="O15" s="144">
        <v>0</v>
      </c>
      <c r="P15" s="144">
        <v>0</v>
      </c>
      <c r="Q15" s="144">
        <v>0</v>
      </c>
      <c r="R15" s="140">
        <f t="shared" ref="R15:AO15" si="4">$D15</f>
        <v>7500</v>
      </c>
      <c r="S15" s="140">
        <f t="shared" si="4"/>
        <v>7500</v>
      </c>
      <c r="T15" s="140">
        <f t="shared" si="4"/>
        <v>7500</v>
      </c>
      <c r="U15" s="140">
        <f t="shared" si="4"/>
        <v>7500</v>
      </c>
      <c r="V15" s="140">
        <f t="shared" si="4"/>
        <v>7500</v>
      </c>
      <c r="W15" s="140">
        <f t="shared" si="4"/>
        <v>7500</v>
      </c>
      <c r="X15" s="140">
        <f t="shared" si="4"/>
        <v>7500</v>
      </c>
      <c r="Y15" s="140">
        <f t="shared" si="4"/>
        <v>7500</v>
      </c>
      <c r="Z15" s="140">
        <f t="shared" si="4"/>
        <v>7500</v>
      </c>
      <c r="AA15" s="140">
        <f t="shared" si="4"/>
        <v>7500</v>
      </c>
      <c r="AB15" s="140">
        <f t="shared" si="4"/>
        <v>7500</v>
      </c>
      <c r="AC15" s="140">
        <f t="shared" si="4"/>
        <v>7500</v>
      </c>
      <c r="AD15" s="140">
        <f t="shared" si="4"/>
        <v>7500</v>
      </c>
      <c r="AE15" s="140">
        <f t="shared" si="4"/>
        <v>7500</v>
      </c>
      <c r="AF15" s="140">
        <f t="shared" si="4"/>
        <v>7500</v>
      </c>
      <c r="AG15" s="140">
        <f t="shared" si="4"/>
        <v>7500</v>
      </c>
      <c r="AH15" s="140">
        <f t="shared" si="4"/>
        <v>7500</v>
      </c>
      <c r="AI15" s="140">
        <f t="shared" si="4"/>
        <v>7500</v>
      </c>
      <c r="AJ15" s="140">
        <f t="shared" si="4"/>
        <v>7500</v>
      </c>
      <c r="AK15" s="140">
        <f t="shared" si="4"/>
        <v>7500</v>
      </c>
      <c r="AL15" s="140">
        <f t="shared" si="4"/>
        <v>7500</v>
      </c>
      <c r="AM15" s="140">
        <f t="shared" si="4"/>
        <v>7500</v>
      </c>
      <c r="AN15" s="140">
        <f t="shared" si="4"/>
        <v>7500</v>
      </c>
      <c r="AO15" s="140">
        <f t="shared" si="4"/>
        <v>7500</v>
      </c>
      <c r="AQ15" s="140">
        <f>SUM(F15:H15)</f>
        <v>0</v>
      </c>
      <c r="AR15" s="140">
        <f>SUM(I15:K15)</f>
        <v>0</v>
      </c>
      <c r="AS15" s="140">
        <f>SUM(L15:N15)</f>
        <v>0</v>
      </c>
      <c r="AT15" s="140">
        <f>SUM(O15:Q15)</f>
        <v>0</v>
      </c>
      <c r="AU15" s="140">
        <f>SUM(R15:T15)</f>
        <v>22500</v>
      </c>
      <c r="AV15" s="140">
        <f>SUM(U15:W15)</f>
        <v>22500</v>
      </c>
      <c r="AW15" s="140">
        <f>SUM(X15:Z15)</f>
        <v>22500</v>
      </c>
      <c r="AX15" s="140">
        <f>SUM(AA15:AC15)</f>
        <v>22500</v>
      </c>
      <c r="AY15" s="140">
        <f>SUM(AD15:AF15)</f>
        <v>22500</v>
      </c>
      <c r="AZ15" s="140">
        <f t="shared" si="3"/>
        <v>22500</v>
      </c>
      <c r="BA15" s="140">
        <f>SUM(AJ15:AL15)</f>
        <v>22500</v>
      </c>
      <c r="BB15" s="140">
        <f>SUM(AM15:AO15)</f>
        <v>22500</v>
      </c>
      <c r="BC15" s="143"/>
      <c r="BD15" s="163">
        <f>SUM(AQ15:AT15)</f>
        <v>0</v>
      </c>
      <c r="BE15" s="163">
        <f>SUM(AU15:AX15)</f>
        <v>90000</v>
      </c>
      <c r="BF15" s="163">
        <f>SUM(AY15:BB15)</f>
        <v>90000</v>
      </c>
    </row>
    <row r="16" spans="1:58">
      <c r="B16" s="149" t="s">
        <v>61</v>
      </c>
      <c r="C16" s="139"/>
      <c r="D16" s="139"/>
      <c r="E16" s="139"/>
      <c r="F16" s="144">
        <v>0</v>
      </c>
      <c r="G16" s="144">
        <v>0</v>
      </c>
      <c r="H16" s="144">
        <v>0</v>
      </c>
      <c r="I16" s="144">
        <v>0</v>
      </c>
      <c r="J16" s="144">
        <v>0</v>
      </c>
      <c r="K16" s="144">
        <v>0</v>
      </c>
      <c r="L16" s="144">
        <v>0</v>
      </c>
      <c r="M16" s="144">
        <v>0</v>
      </c>
      <c r="N16" s="144">
        <v>0</v>
      </c>
      <c r="O16" s="144">
        <v>0</v>
      </c>
      <c r="P16" s="144">
        <v>0</v>
      </c>
      <c r="Q16" s="144">
        <v>0</v>
      </c>
      <c r="R16" s="144">
        <v>0</v>
      </c>
      <c r="S16" s="144">
        <v>0</v>
      </c>
      <c r="T16" s="144">
        <v>0</v>
      </c>
      <c r="U16" s="144">
        <v>0</v>
      </c>
      <c r="V16" s="144">
        <v>0</v>
      </c>
      <c r="W16" s="144">
        <v>0</v>
      </c>
      <c r="X16" s="144">
        <v>0</v>
      </c>
      <c r="Y16" s="144">
        <v>0</v>
      </c>
      <c r="Z16" s="144">
        <v>0</v>
      </c>
      <c r="AA16" s="144">
        <v>0</v>
      </c>
      <c r="AB16" s="144">
        <v>0</v>
      </c>
      <c r="AC16" s="144">
        <v>0</v>
      </c>
      <c r="AD16" s="144">
        <v>0</v>
      </c>
      <c r="AE16" s="144">
        <v>0</v>
      </c>
      <c r="AF16" s="144">
        <v>0</v>
      </c>
      <c r="AG16" s="144">
        <v>0</v>
      </c>
      <c r="AH16" s="144">
        <v>0</v>
      </c>
      <c r="AI16" s="144">
        <v>0</v>
      </c>
      <c r="AJ16" s="144">
        <v>0</v>
      </c>
      <c r="AK16" s="144">
        <v>0</v>
      </c>
      <c r="AL16" s="144">
        <v>0</v>
      </c>
      <c r="AM16" s="144">
        <v>0</v>
      </c>
      <c r="AN16" s="144">
        <v>0</v>
      </c>
      <c r="AO16" s="144">
        <v>0</v>
      </c>
      <c r="AQ16" s="140">
        <f>SUM(F16:H16)</f>
        <v>0</v>
      </c>
      <c r="AR16" s="140">
        <f>SUM(I16:K16)</f>
        <v>0</v>
      </c>
      <c r="AS16" s="140">
        <f>SUM(L16:N16)</f>
        <v>0</v>
      </c>
      <c r="AT16" s="140">
        <f>SUM(O16:Q16)</f>
        <v>0</v>
      </c>
      <c r="AU16" s="140">
        <f>SUM(R16:T16)</f>
        <v>0</v>
      </c>
      <c r="AV16" s="140">
        <f>SUM(U16:W16)</f>
        <v>0</v>
      </c>
      <c r="AW16" s="140">
        <f>SUM(X16:Z16)</f>
        <v>0</v>
      </c>
      <c r="AX16" s="140">
        <f>SUM(AA16:AC16)</f>
        <v>0</v>
      </c>
      <c r="AY16" s="140">
        <f>SUM(AD16:AF16)</f>
        <v>0</v>
      </c>
      <c r="AZ16" s="140">
        <f t="shared" si="3"/>
        <v>0</v>
      </c>
      <c r="BA16" s="140">
        <f>SUM(AJ16:AL16)</f>
        <v>0</v>
      </c>
      <c r="BB16" s="140">
        <f>SUM(AM16:AO16)</f>
        <v>0</v>
      </c>
      <c r="BC16" s="143"/>
      <c r="BD16" s="163">
        <f>SUM(AQ16:AT16)</f>
        <v>0</v>
      </c>
      <c r="BE16" s="163">
        <f>SUM(AU16:AX16)</f>
        <v>0</v>
      </c>
      <c r="BF16" s="163">
        <f>SUM(AY16:BB16)</f>
        <v>0</v>
      </c>
    </row>
    <row r="17" spans="2:59" ht="6" customHeight="1">
      <c r="B17" s="142"/>
      <c r="C17" s="139"/>
      <c r="D17" s="139"/>
      <c r="E17" s="139"/>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Q17" s="144"/>
      <c r="AR17" s="144"/>
      <c r="AS17" s="144"/>
      <c r="AT17" s="144"/>
      <c r="AU17" s="144"/>
      <c r="AV17" s="144"/>
      <c r="AW17" s="144"/>
      <c r="AX17" s="144"/>
      <c r="AY17" s="140"/>
      <c r="AZ17" s="140"/>
      <c r="BA17" s="140"/>
      <c r="BB17" s="140"/>
      <c r="BC17" s="143"/>
      <c r="BD17" s="164"/>
      <c r="BE17" s="164"/>
      <c r="BF17" s="164"/>
    </row>
    <row r="18" spans="2:59">
      <c r="B18" s="146" t="str">
        <f>"TOTAL "&amp;B14</f>
        <v>TOTAL CONTRACTORS</v>
      </c>
      <c r="C18" s="147"/>
      <c r="D18" s="147"/>
      <c r="E18" s="147"/>
      <c r="F18" s="148">
        <f t="shared" ref="F18:AQ18" si="5">SUM(F15:F17)</f>
        <v>0</v>
      </c>
      <c r="G18" s="148">
        <f t="shared" si="5"/>
        <v>0</v>
      </c>
      <c r="H18" s="148">
        <f t="shared" si="5"/>
        <v>0</v>
      </c>
      <c r="I18" s="148">
        <f t="shared" si="5"/>
        <v>0</v>
      </c>
      <c r="J18" s="148">
        <f t="shared" si="5"/>
        <v>0</v>
      </c>
      <c r="K18" s="148">
        <f t="shared" si="5"/>
        <v>0</v>
      </c>
      <c r="L18" s="148">
        <f t="shared" si="5"/>
        <v>0</v>
      </c>
      <c r="M18" s="148">
        <f t="shared" si="5"/>
        <v>0</v>
      </c>
      <c r="N18" s="148">
        <f t="shared" si="5"/>
        <v>0</v>
      </c>
      <c r="O18" s="148">
        <f t="shared" si="5"/>
        <v>0</v>
      </c>
      <c r="P18" s="148">
        <f t="shared" si="5"/>
        <v>0</v>
      </c>
      <c r="Q18" s="148">
        <f t="shared" si="5"/>
        <v>0</v>
      </c>
      <c r="R18" s="148">
        <f t="shared" si="5"/>
        <v>7500</v>
      </c>
      <c r="S18" s="148">
        <f t="shared" si="5"/>
        <v>7500</v>
      </c>
      <c r="T18" s="148">
        <f t="shared" si="5"/>
        <v>7500</v>
      </c>
      <c r="U18" s="148">
        <f t="shared" si="5"/>
        <v>7500</v>
      </c>
      <c r="V18" s="148">
        <f t="shared" si="5"/>
        <v>7500</v>
      </c>
      <c r="W18" s="148">
        <f t="shared" si="5"/>
        <v>7500</v>
      </c>
      <c r="X18" s="148">
        <f t="shared" si="5"/>
        <v>7500</v>
      </c>
      <c r="Y18" s="148">
        <f t="shared" si="5"/>
        <v>7500</v>
      </c>
      <c r="Z18" s="148">
        <f t="shared" si="5"/>
        <v>7500</v>
      </c>
      <c r="AA18" s="148">
        <f t="shared" si="5"/>
        <v>7500</v>
      </c>
      <c r="AB18" s="148">
        <f t="shared" si="5"/>
        <v>7500</v>
      </c>
      <c r="AC18" s="148">
        <f t="shared" si="5"/>
        <v>7500</v>
      </c>
      <c r="AD18" s="148">
        <f t="shared" ref="AD18:AO18" si="6">SUM(AD15:AD17)</f>
        <v>7500</v>
      </c>
      <c r="AE18" s="148">
        <f t="shared" si="6"/>
        <v>7500</v>
      </c>
      <c r="AF18" s="148">
        <f t="shared" si="6"/>
        <v>7500</v>
      </c>
      <c r="AG18" s="148">
        <f t="shared" si="6"/>
        <v>7500</v>
      </c>
      <c r="AH18" s="148">
        <f t="shared" si="6"/>
        <v>7500</v>
      </c>
      <c r="AI18" s="148">
        <f t="shared" si="6"/>
        <v>7500</v>
      </c>
      <c r="AJ18" s="148">
        <f t="shared" si="6"/>
        <v>7500</v>
      </c>
      <c r="AK18" s="148">
        <f t="shared" si="6"/>
        <v>7500</v>
      </c>
      <c r="AL18" s="148">
        <f t="shared" si="6"/>
        <v>7500</v>
      </c>
      <c r="AM18" s="148">
        <f t="shared" si="6"/>
        <v>7500</v>
      </c>
      <c r="AN18" s="148">
        <f t="shared" si="6"/>
        <v>7500</v>
      </c>
      <c r="AO18" s="148">
        <f t="shared" si="6"/>
        <v>7500</v>
      </c>
      <c r="AQ18" s="148">
        <f t="shared" si="5"/>
        <v>0</v>
      </c>
      <c r="AR18" s="148">
        <f t="shared" ref="AR18:AX18" si="7">SUM(AR15:AR17)</f>
        <v>0</v>
      </c>
      <c r="AS18" s="148">
        <f t="shared" si="7"/>
        <v>0</v>
      </c>
      <c r="AT18" s="148">
        <f t="shared" si="7"/>
        <v>0</v>
      </c>
      <c r="AU18" s="148">
        <f t="shared" si="7"/>
        <v>22500</v>
      </c>
      <c r="AV18" s="148">
        <f t="shared" si="7"/>
        <v>22500</v>
      </c>
      <c r="AW18" s="148">
        <f t="shared" si="7"/>
        <v>22500</v>
      </c>
      <c r="AX18" s="148">
        <f t="shared" si="7"/>
        <v>22500</v>
      </c>
      <c r="AY18" s="148">
        <f t="shared" ref="AY18:AY54" si="8">SUM(AD18:AF18)</f>
        <v>22500</v>
      </c>
      <c r="AZ18" s="148">
        <f t="shared" si="3"/>
        <v>22500</v>
      </c>
      <c r="BA18" s="148">
        <f>SUM(AJ18:AL18)</f>
        <v>22500</v>
      </c>
      <c r="BB18" s="148">
        <f>SUM(AM18:AO18)</f>
        <v>22500</v>
      </c>
      <c r="BC18" s="143"/>
      <c r="BD18" s="165">
        <f>SUM(AQ18:AT18)</f>
        <v>0</v>
      </c>
      <c r="BE18" s="165">
        <f>SUM(AU18:AX18)</f>
        <v>90000</v>
      </c>
      <c r="BF18" s="165">
        <f>SUM(AY18:BB18)</f>
        <v>90000</v>
      </c>
    </row>
    <row r="19" spans="2:59">
      <c r="AY19" s="140"/>
      <c r="AZ19" s="140"/>
      <c r="BA19" s="140"/>
      <c r="BB19" s="140"/>
      <c r="BC19" s="143"/>
      <c r="BD19" s="166"/>
      <c r="BE19" s="166"/>
      <c r="BF19" s="166"/>
    </row>
    <row r="20" spans="2:59">
      <c r="B20" s="4" t="s">
        <v>62</v>
      </c>
      <c r="C20" s="139"/>
      <c r="D20" s="139"/>
      <c r="E20" s="139"/>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Q20" s="140"/>
      <c r="AR20" s="140"/>
      <c r="AS20" s="140"/>
      <c r="AT20" s="140"/>
      <c r="AU20" s="140"/>
      <c r="AV20" s="140"/>
      <c r="AW20" s="140"/>
      <c r="AX20" s="140"/>
      <c r="AY20" s="140"/>
      <c r="AZ20" s="140"/>
      <c r="BA20" s="140"/>
      <c r="BB20" s="140"/>
      <c r="BC20" s="143"/>
      <c r="BD20" s="163"/>
      <c r="BE20" s="163"/>
      <c r="BF20" s="163"/>
    </row>
    <row r="21" spans="2:59">
      <c r="B21" s="149" t="s">
        <v>75</v>
      </c>
      <c r="C21" s="139"/>
      <c r="D21" s="150">
        <v>1000</v>
      </c>
      <c r="E21" s="151" t="s">
        <v>64</v>
      </c>
      <c r="F21" s="140">
        <f>$D21*F6</f>
        <v>0</v>
      </c>
      <c r="G21" s="140">
        <f t="shared" ref="G21:AO21" si="9">$D21*G6</f>
        <v>0</v>
      </c>
      <c r="H21" s="140">
        <f t="shared" si="9"/>
        <v>1000</v>
      </c>
      <c r="I21" s="140">
        <f t="shared" si="9"/>
        <v>1000</v>
      </c>
      <c r="J21" s="140">
        <f t="shared" si="9"/>
        <v>1000</v>
      </c>
      <c r="K21" s="140">
        <f t="shared" si="9"/>
        <v>1000</v>
      </c>
      <c r="L21" s="140">
        <f t="shared" si="9"/>
        <v>2000</v>
      </c>
      <c r="M21" s="140">
        <f t="shared" si="9"/>
        <v>2000</v>
      </c>
      <c r="N21" s="140">
        <f t="shared" si="9"/>
        <v>2000</v>
      </c>
      <c r="O21" s="140">
        <f t="shared" si="9"/>
        <v>2000</v>
      </c>
      <c r="P21" s="140">
        <f t="shared" si="9"/>
        <v>2000</v>
      </c>
      <c r="Q21" s="140">
        <f t="shared" si="9"/>
        <v>2000</v>
      </c>
      <c r="R21" s="140">
        <f t="shared" si="9"/>
        <v>2000</v>
      </c>
      <c r="S21" s="140">
        <f t="shared" si="9"/>
        <v>3000</v>
      </c>
      <c r="T21" s="140">
        <f t="shared" si="9"/>
        <v>3000</v>
      </c>
      <c r="U21" s="140">
        <f t="shared" si="9"/>
        <v>3000</v>
      </c>
      <c r="V21" s="140">
        <f t="shared" si="9"/>
        <v>3000</v>
      </c>
      <c r="W21" s="140">
        <f t="shared" si="9"/>
        <v>3000</v>
      </c>
      <c r="X21" s="140">
        <f t="shared" si="9"/>
        <v>3000</v>
      </c>
      <c r="Y21" s="140">
        <f t="shared" si="9"/>
        <v>4000</v>
      </c>
      <c r="Z21" s="140">
        <f t="shared" si="9"/>
        <v>5000</v>
      </c>
      <c r="AA21" s="140">
        <f t="shared" si="9"/>
        <v>5000</v>
      </c>
      <c r="AB21" s="140">
        <f t="shared" si="9"/>
        <v>5000</v>
      </c>
      <c r="AC21" s="140">
        <f t="shared" si="9"/>
        <v>5000</v>
      </c>
      <c r="AD21" s="140">
        <f t="shared" si="9"/>
        <v>6000</v>
      </c>
      <c r="AE21" s="140">
        <f t="shared" si="9"/>
        <v>6000</v>
      </c>
      <c r="AF21" s="140">
        <f t="shared" si="9"/>
        <v>7000</v>
      </c>
      <c r="AG21" s="140">
        <f t="shared" si="9"/>
        <v>7000</v>
      </c>
      <c r="AH21" s="140">
        <f t="shared" si="9"/>
        <v>7000</v>
      </c>
      <c r="AI21" s="140">
        <f t="shared" si="9"/>
        <v>7000</v>
      </c>
      <c r="AJ21" s="140">
        <f t="shared" si="9"/>
        <v>7000</v>
      </c>
      <c r="AK21" s="140">
        <f t="shared" si="9"/>
        <v>7000</v>
      </c>
      <c r="AL21" s="140">
        <f t="shared" si="9"/>
        <v>8000</v>
      </c>
      <c r="AM21" s="140">
        <f t="shared" si="9"/>
        <v>8000</v>
      </c>
      <c r="AN21" s="140">
        <f t="shared" si="9"/>
        <v>8000</v>
      </c>
      <c r="AO21" s="140">
        <f t="shared" si="9"/>
        <v>8000</v>
      </c>
      <c r="AQ21" s="140">
        <f>SUM(F21:H21)</f>
        <v>1000</v>
      </c>
      <c r="AR21" s="140">
        <f>SUM(I21:K21)</f>
        <v>3000</v>
      </c>
      <c r="AS21" s="140">
        <f>SUM(L21:N21)</f>
        <v>6000</v>
      </c>
      <c r="AT21" s="140">
        <f>SUM(O21:Q21)</f>
        <v>6000</v>
      </c>
      <c r="AU21" s="140">
        <f>SUM(R21:T21)</f>
        <v>8000</v>
      </c>
      <c r="AV21" s="140">
        <f>SUM(U21:W21)</f>
        <v>9000</v>
      </c>
      <c r="AW21" s="140">
        <f>SUM(X21:Z21)</f>
        <v>12000</v>
      </c>
      <c r="AX21" s="140">
        <f>SUM(AA21:AC21)</f>
        <v>15000</v>
      </c>
      <c r="AY21" s="140">
        <f t="shared" si="8"/>
        <v>19000</v>
      </c>
      <c r="AZ21" s="140">
        <f>SUM(AG21:AI21)</f>
        <v>21000</v>
      </c>
      <c r="BA21" s="140">
        <f>SUM(AJ21:AL21)</f>
        <v>22000</v>
      </c>
      <c r="BB21" s="140">
        <f>SUM(AM21:AO21)</f>
        <v>24000</v>
      </c>
      <c r="BC21" s="143"/>
      <c r="BD21" s="163">
        <f>SUM(AQ21:AT21)</f>
        <v>16000</v>
      </c>
      <c r="BE21" s="163">
        <f>SUM(AU21:AX21)</f>
        <v>44000</v>
      </c>
      <c r="BF21" s="163">
        <f>SUM(AY21:BB21)</f>
        <v>86000</v>
      </c>
    </row>
    <row r="22" spans="2:59">
      <c r="B22" s="149" t="s">
        <v>61</v>
      </c>
      <c r="C22" s="139"/>
      <c r="D22" s="139"/>
      <c r="E22" s="139"/>
      <c r="F22" s="144">
        <v>0</v>
      </c>
      <c r="G22" s="144">
        <v>0</v>
      </c>
      <c r="H22" s="144">
        <v>0</v>
      </c>
      <c r="I22" s="144">
        <v>0</v>
      </c>
      <c r="J22" s="144">
        <v>0</v>
      </c>
      <c r="K22" s="144">
        <v>0</v>
      </c>
      <c r="L22" s="144">
        <v>0</v>
      </c>
      <c r="M22" s="144">
        <v>0</v>
      </c>
      <c r="N22" s="144">
        <v>0</v>
      </c>
      <c r="O22" s="144">
        <v>0</v>
      </c>
      <c r="P22" s="144">
        <v>0</v>
      </c>
      <c r="Q22" s="144">
        <v>0</v>
      </c>
      <c r="R22" s="144">
        <v>0</v>
      </c>
      <c r="S22" s="144">
        <v>0</v>
      </c>
      <c r="T22" s="144">
        <v>0</v>
      </c>
      <c r="U22" s="144">
        <v>0</v>
      </c>
      <c r="V22" s="144">
        <v>0</v>
      </c>
      <c r="W22" s="144">
        <v>0</v>
      </c>
      <c r="X22" s="144">
        <v>0</v>
      </c>
      <c r="Y22" s="144">
        <v>0</v>
      </c>
      <c r="Z22" s="144">
        <v>0</v>
      </c>
      <c r="AA22" s="144">
        <v>0</v>
      </c>
      <c r="AB22" s="144">
        <v>0</v>
      </c>
      <c r="AC22" s="144">
        <v>0</v>
      </c>
      <c r="AD22" s="144">
        <v>0</v>
      </c>
      <c r="AE22" s="144">
        <v>0</v>
      </c>
      <c r="AF22" s="144">
        <v>0</v>
      </c>
      <c r="AG22" s="144">
        <v>0</v>
      </c>
      <c r="AH22" s="144">
        <v>0</v>
      </c>
      <c r="AI22" s="144">
        <v>0</v>
      </c>
      <c r="AJ22" s="144">
        <v>0</v>
      </c>
      <c r="AK22" s="144">
        <v>0</v>
      </c>
      <c r="AL22" s="144">
        <v>0</v>
      </c>
      <c r="AM22" s="144">
        <v>0</v>
      </c>
      <c r="AN22" s="144">
        <v>0</v>
      </c>
      <c r="AO22" s="144">
        <v>0</v>
      </c>
      <c r="AQ22" s="144">
        <v>0</v>
      </c>
      <c r="AR22" s="144">
        <v>0</v>
      </c>
      <c r="AS22" s="144">
        <v>0</v>
      </c>
      <c r="AT22" s="144">
        <v>0</v>
      </c>
      <c r="AU22" s="144">
        <v>0</v>
      </c>
      <c r="AV22" s="144">
        <v>0</v>
      </c>
      <c r="AW22" s="144">
        <v>0</v>
      </c>
      <c r="AX22" s="144">
        <v>0</v>
      </c>
      <c r="AY22" s="144">
        <v>0</v>
      </c>
      <c r="AZ22" s="144">
        <v>0</v>
      </c>
      <c r="BA22" s="144">
        <v>0</v>
      </c>
      <c r="BB22" s="144">
        <v>0</v>
      </c>
      <c r="BC22" s="144"/>
      <c r="BD22" s="163">
        <f>SUM(AQ22:AT22)</f>
        <v>0</v>
      </c>
      <c r="BE22" s="163">
        <f>SUM(AU22:AX22)</f>
        <v>0</v>
      </c>
      <c r="BF22" s="163">
        <f>SUM(AY22:BB22)</f>
        <v>0</v>
      </c>
      <c r="BG22" s="144"/>
    </row>
    <row r="23" spans="2:59">
      <c r="B23" s="149" t="s">
        <v>61</v>
      </c>
      <c r="C23" s="139"/>
      <c r="D23" s="139"/>
      <c r="E23" s="139"/>
      <c r="F23" s="144">
        <v>0</v>
      </c>
      <c r="G23" s="144">
        <v>0</v>
      </c>
      <c r="H23" s="144">
        <v>0</v>
      </c>
      <c r="I23" s="144">
        <v>0</v>
      </c>
      <c r="J23" s="144">
        <v>0</v>
      </c>
      <c r="K23" s="144">
        <v>0</v>
      </c>
      <c r="L23" s="144">
        <v>0</v>
      </c>
      <c r="M23" s="144">
        <v>0</v>
      </c>
      <c r="N23" s="144">
        <v>0</v>
      </c>
      <c r="O23" s="144">
        <v>0</v>
      </c>
      <c r="P23" s="144">
        <v>0</v>
      </c>
      <c r="Q23" s="144">
        <v>0</v>
      </c>
      <c r="R23" s="144">
        <v>0</v>
      </c>
      <c r="S23" s="144">
        <v>0</v>
      </c>
      <c r="T23" s="144">
        <v>0</v>
      </c>
      <c r="U23" s="144">
        <v>0</v>
      </c>
      <c r="V23" s="144">
        <v>0</v>
      </c>
      <c r="W23" s="144">
        <v>0</v>
      </c>
      <c r="X23" s="144">
        <v>0</v>
      </c>
      <c r="Y23" s="144">
        <v>0</v>
      </c>
      <c r="Z23" s="144">
        <v>0</v>
      </c>
      <c r="AA23" s="144">
        <v>0</v>
      </c>
      <c r="AB23" s="144">
        <v>0</v>
      </c>
      <c r="AC23" s="144">
        <v>0</v>
      </c>
      <c r="AD23" s="144">
        <v>0</v>
      </c>
      <c r="AE23" s="144">
        <v>0</v>
      </c>
      <c r="AF23" s="144">
        <v>0</v>
      </c>
      <c r="AG23" s="144">
        <v>0</v>
      </c>
      <c r="AH23" s="144">
        <v>0</v>
      </c>
      <c r="AI23" s="144">
        <v>0</v>
      </c>
      <c r="AJ23" s="144">
        <v>0</v>
      </c>
      <c r="AK23" s="144">
        <v>0</v>
      </c>
      <c r="AL23" s="144">
        <v>0</v>
      </c>
      <c r="AM23" s="144">
        <v>0</v>
      </c>
      <c r="AN23" s="144">
        <v>0</v>
      </c>
      <c r="AO23" s="144">
        <v>0</v>
      </c>
      <c r="AQ23" s="144">
        <v>0</v>
      </c>
      <c r="AR23" s="144">
        <v>0</v>
      </c>
      <c r="AS23" s="144">
        <v>0</v>
      </c>
      <c r="AT23" s="144">
        <v>0</v>
      </c>
      <c r="AU23" s="144">
        <v>0</v>
      </c>
      <c r="AV23" s="144">
        <v>0</v>
      </c>
      <c r="AW23" s="144">
        <v>0</v>
      </c>
      <c r="AX23" s="144">
        <v>0</v>
      </c>
      <c r="AY23" s="144">
        <v>0</v>
      </c>
      <c r="AZ23" s="144">
        <v>0</v>
      </c>
      <c r="BA23" s="144">
        <v>0</v>
      </c>
      <c r="BB23" s="144">
        <v>0</v>
      </c>
      <c r="BC23" s="144"/>
      <c r="BD23" s="163">
        <f>SUM(AQ23:AT23)</f>
        <v>0</v>
      </c>
      <c r="BE23" s="163">
        <f>SUM(AU23:AX23)</f>
        <v>0</v>
      </c>
      <c r="BF23" s="163">
        <f>SUM(AY23:BB23)</f>
        <v>0</v>
      </c>
      <c r="BG23" s="144"/>
    </row>
    <row r="24" spans="2:59">
      <c r="B24" s="149" t="s">
        <v>61</v>
      </c>
      <c r="C24" s="139"/>
      <c r="D24" s="139"/>
      <c r="E24" s="139"/>
      <c r="F24" s="144">
        <v>0</v>
      </c>
      <c r="G24" s="144">
        <v>0</v>
      </c>
      <c r="H24" s="144">
        <v>0</v>
      </c>
      <c r="I24" s="144">
        <v>0</v>
      </c>
      <c r="J24" s="144">
        <v>0</v>
      </c>
      <c r="K24" s="144">
        <v>0</v>
      </c>
      <c r="L24" s="144">
        <v>0</v>
      </c>
      <c r="M24" s="144">
        <v>0</v>
      </c>
      <c r="N24" s="144">
        <v>0</v>
      </c>
      <c r="O24" s="144">
        <v>0</v>
      </c>
      <c r="P24" s="144">
        <v>0</v>
      </c>
      <c r="Q24" s="144">
        <v>0</v>
      </c>
      <c r="R24" s="144">
        <v>0</v>
      </c>
      <c r="S24" s="144">
        <v>0</v>
      </c>
      <c r="T24" s="144">
        <v>0</v>
      </c>
      <c r="U24" s="144">
        <v>0</v>
      </c>
      <c r="V24" s="144">
        <v>0</v>
      </c>
      <c r="W24" s="144">
        <v>0</v>
      </c>
      <c r="X24" s="144">
        <v>0</v>
      </c>
      <c r="Y24" s="144">
        <v>0</v>
      </c>
      <c r="Z24" s="144">
        <v>0</v>
      </c>
      <c r="AA24" s="144">
        <v>0</v>
      </c>
      <c r="AB24" s="144">
        <v>0</v>
      </c>
      <c r="AC24" s="144">
        <v>0</v>
      </c>
      <c r="AD24" s="144">
        <v>0</v>
      </c>
      <c r="AE24" s="144">
        <v>0</v>
      </c>
      <c r="AF24" s="144">
        <v>0</v>
      </c>
      <c r="AG24" s="144">
        <v>0</v>
      </c>
      <c r="AH24" s="144">
        <v>0</v>
      </c>
      <c r="AI24" s="144">
        <v>0</v>
      </c>
      <c r="AJ24" s="144">
        <v>0</v>
      </c>
      <c r="AK24" s="144">
        <v>0</v>
      </c>
      <c r="AL24" s="144">
        <v>0</v>
      </c>
      <c r="AM24" s="144">
        <v>0</v>
      </c>
      <c r="AN24" s="144">
        <v>0</v>
      </c>
      <c r="AO24" s="144">
        <v>0</v>
      </c>
      <c r="AQ24" s="140">
        <f>SUM(F24:H24)</f>
        <v>0</v>
      </c>
      <c r="AR24" s="140">
        <f>SUM(I24:K24)</f>
        <v>0</v>
      </c>
      <c r="AS24" s="140">
        <f>SUM(L24:N24)</f>
        <v>0</v>
      </c>
      <c r="AT24" s="140">
        <f>SUM(O24:Q24)</f>
        <v>0</v>
      </c>
      <c r="AU24" s="140">
        <f>SUM(R24:T24)</f>
        <v>0</v>
      </c>
      <c r="AV24" s="140">
        <f>SUM(U24:W24)</f>
        <v>0</v>
      </c>
      <c r="AW24" s="140">
        <f>SUM(X24:Z24)</f>
        <v>0</v>
      </c>
      <c r="AX24" s="140">
        <f>SUM(AA24:AC24)</f>
        <v>0</v>
      </c>
      <c r="AY24" s="140">
        <f t="shared" si="8"/>
        <v>0</v>
      </c>
      <c r="AZ24" s="140">
        <f t="shared" si="3"/>
        <v>0</v>
      </c>
      <c r="BA24" s="140">
        <f>SUM(AJ24:AL24)</f>
        <v>0</v>
      </c>
      <c r="BB24" s="140">
        <f>SUM(AM24:AO24)</f>
        <v>0</v>
      </c>
      <c r="BC24" s="143"/>
      <c r="BD24" s="163">
        <f>SUM(AQ24:AT24)</f>
        <v>0</v>
      </c>
      <c r="BE24" s="163">
        <f>SUM(AU24:AX24)</f>
        <v>0</v>
      </c>
      <c r="BF24" s="163">
        <f>SUM(AY24:BB24)</f>
        <v>0</v>
      </c>
    </row>
    <row r="25" spans="2:59" ht="6" customHeight="1">
      <c r="B25" s="142"/>
      <c r="C25" s="139"/>
      <c r="D25" s="139"/>
      <c r="E25" s="139"/>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Q25" s="144"/>
      <c r="AR25" s="144"/>
      <c r="AS25" s="144"/>
      <c r="AT25" s="144"/>
      <c r="AU25" s="144"/>
      <c r="AV25" s="144"/>
      <c r="AW25" s="144"/>
      <c r="AX25" s="144"/>
      <c r="AY25" s="140"/>
      <c r="AZ25" s="140"/>
      <c r="BA25" s="140"/>
      <c r="BB25" s="140"/>
      <c r="BC25" s="143"/>
      <c r="BD25" s="167"/>
      <c r="BE25" s="167"/>
      <c r="BF25" s="167"/>
    </row>
    <row r="26" spans="2:59">
      <c r="B26" s="146" t="str">
        <f>"TOTAL "&amp;B20</f>
        <v>TOTAL DUES &amp; SUBSCRIPTIONS</v>
      </c>
      <c r="C26" s="147"/>
      <c r="D26" s="147"/>
      <c r="E26" s="147"/>
      <c r="F26" s="148">
        <f t="shared" ref="F26:AQ26" si="10">SUM(F21:F25)</f>
        <v>0</v>
      </c>
      <c r="G26" s="148">
        <f t="shared" si="10"/>
        <v>0</v>
      </c>
      <c r="H26" s="148">
        <f t="shared" si="10"/>
        <v>1000</v>
      </c>
      <c r="I26" s="148">
        <f t="shared" si="10"/>
        <v>1000</v>
      </c>
      <c r="J26" s="148">
        <f t="shared" si="10"/>
        <v>1000</v>
      </c>
      <c r="K26" s="148">
        <f t="shared" si="10"/>
        <v>1000</v>
      </c>
      <c r="L26" s="148">
        <f t="shared" si="10"/>
        <v>2000</v>
      </c>
      <c r="M26" s="148">
        <f t="shared" si="10"/>
        <v>2000</v>
      </c>
      <c r="N26" s="148">
        <f t="shared" si="10"/>
        <v>2000</v>
      </c>
      <c r="O26" s="148">
        <f t="shared" si="10"/>
        <v>2000</v>
      </c>
      <c r="P26" s="148">
        <f t="shared" si="10"/>
        <v>2000</v>
      </c>
      <c r="Q26" s="148">
        <f t="shared" si="10"/>
        <v>2000</v>
      </c>
      <c r="R26" s="148">
        <f t="shared" si="10"/>
        <v>2000</v>
      </c>
      <c r="S26" s="148">
        <f t="shared" si="10"/>
        <v>3000</v>
      </c>
      <c r="T26" s="148">
        <f t="shared" si="10"/>
        <v>3000</v>
      </c>
      <c r="U26" s="148">
        <f t="shared" si="10"/>
        <v>3000</v>
      </c>
      <c r="V26" s="148">
        <f t="shared" si="10"/>
        <v>3000</v>
      </c>
      <c r="W26" s="148">
        <f t="shared" si="10"/>
        <v>3000</v>
      </c>
      <c r="X26" s="148">
        <f t="shared" si="10"/>
        <v>3000</v>
      </c>
      <c r="Y26" s="148">
        <f t="shared" si="10"/>
        <v>4000</v>
      </c>
      <c r="Z26" s="148">
        <f t="shared" si="10"/>
        <v>5000</v>
      </c>
      <c r="AA26" s="148">
        <f t="shared" si="10"/>
        <v>5000</v>
      </c>
      <c r="AB26" s="148">
        <f t="shared" si="10"/>
        <v>5000</v>
      </c>
      <c r="AC26" s="148">
        <f t="shared" si="10"/>
        <v>5000</v>
      </c>
      <c r="AD26" s="148">
        <f t="shared" ref="AD26:AO26" si="11">SUM(AD21:AD25)</f>
        <v>6000</v>
      </c>
      <c r="AE26" s="148">
        <f t="shared" si="11"/>
        <v>6000</v>
      </c>
      <c r="AF26" s="148">
        <f t="shared" si="11"/>
        <v>7000</v>
      </c>
      <c r="AG26" s="148">
        <f t="shared" si="11"/>
        <v>7000</v>
      </c>
      <c r="AH26" s="148">
        <f t="shared" si="11"/>
        <v>7000</v>
      </c>
      <c r="AI26" s="148">
        <f t="shared" si="11"/>
        <v>7000</v>
      </c>
      <c r="AJ26" s="148">
        <f t="shared" si="11"/>
        <v>7000</v>
      </c>
      <c r="AK26" s="148">
        <f t="shared" si="11"/>
        <v>7000</v>
      </c>
      <c r="AL26" s="148">
        <f t="shared" si="11"/>
        <v>8000</v>
      </c>
      <c r="AM26" s="148">
        <f t="shared" si="11"/>
        <v>8000</v>
      </c>
      <c r="AN26" s="148">
        <f t="shared" si="11"/>
        <v>8000</v>
      </c>
      <c r="AO26" s="148">
        <f t="shared" si="11"/>
        <v>8000</v>
      </c>
      <c r="AQ26" s="148">
        <f t="shared" si="10"/>
        <v>1000</v>
      </c>
      <c r="AR26" s="148">
        <f t="shared" ref="AR26:AX26" si="12">SUM(AR21:AR25)</f>
        <v>3000</v>
      </c>
      <c r="AS26" s="148">
        <f t="shared" si="12"/>
        <v>6000</v>
      </c>
      <c r="AT26" s="148">
        <f t="shared" si="12"/>
        <v>6000</v>
      </c>
      <c r="AU26" s="148">
        <f t="shared" si="12"/>
        <v>8000</v>
      </c>
      <c r="AV26" s="148">
        <f t="shared" si="12"/>
        <v>9000</v>
      </c>
      <c r="AW26" s="148">
        <f t="shared" si="12"/>
        <v>12000</v>
      </c>
      <c r="AX26" s="148">
        <f t="shared" si="12"/>
        <v>15000</v>
      </c>
      <c r="AY26" s="148">
        <f t="shared" si="8"/>
        <v>19000</v>
      </c>
      <c r="AZ26" s="148">
        <f t="shared" si="3"/>
        <v>21000</v>
      </c>
      <c r="BA26" s="148">
        <f>SUM(AJ26:AL26)</f>
        <v>22000</v>
      </c>
      <c r="BB26" s="148">
        <f>SUM(AM26:AO26)</f>
        <v>24000</v>
      </c>
      <c r="BC26" s="143"/>
      <c r="BD26" s="165">
        <f>SUM(AQ26:AT26)</f>
        <v>16000</v>
      </c>
      <c r="BE26" s="165">
        <f>SUM(AU26:AX26)</f>
        <v>44000</v>
      </c>
      <c r="BF26" s="165">
        <f>SUM(AY26:BB26)</f>
        <v>86000</v>
      </c>
    </row>
    <row r="27" spans="2:59">
      <c r="AY27" s="140"/>
      <c r="AZ27" s="140"/>
      <c r="BA27" s="140"/>
      <c r="BB27" s="140"/>
      <c r="BC27" s="143"/>
      <c r="BD27" s="163"/>
      <c r="BE27" s="163"/>
      <c r="BF27" s="163"/>
    </row>
    <row r="28" spans="2:59">
      <c r="B28" s="4" t="s">
        <v>65</v>
      </c>
      <c r="C28" s="139"/>
      <c r="D28" s="139"/>
      <c r="E28" s="139"/>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Q28" s="140"/>
      <c r="AR28" s="140"/>
      <c r="AS28" s="140"/>
      <c r="AT28" s="140"/>
      <c r="AU28" s="140"/>
      <c r="AV28" s="140"/>
      <c r="AW28" s="140"/>
      <c r="AX28" s="140"/>
      <c r="AY28" s="140"/>
      <c r="AZ28" s="140"/>
      <c r="BA28" s="140"/>
      <c r="BB28" s="140"/>
      <c r="BC28" s="143"/>
      <c r="BD28" s="163"/>
      <c r="BE28" s="163"/>
      <c r="BF28" s="163"/>
    </row>
    <row r="29" spans="2:59">
      <c r="B29" s="149" t="s">
        <v>66</v>
      </c>
      <c r="C29" s="139"/>
      <c r="D29" s="152">
        <v>3000</v>
      </c>
      <c r="E29" s="151" t="s">
        <v>67</v>
      </c>
      <c r="F29" s="140">
        <f>$D29*(F6-E6)</f>
        <v>0</v>
      </c>
      <c r="G29" s="140">
        <f>$D29*(G6-F6)</f>
        <v>0</v>
      </c>
      <c r="H29" s="140">
        <f>$D29*(H6-G6)</f>
        <v>3000</v>
      </c>
      <c r="I29" s="140">
        <f>$D29*(I6-H6)</f>
        <v>0</v>
      </c>
      <c r="J29" s="140">
        <f>$D29*(J6-I6)</f>
        <v>0</v>
      </c>
      <c r="K29" s="140">
        <f t="shared" ref="K29:AO29" si="13">$D29*(K6-J6)</f>
        <v>0</v>
      </c>
      <c r="L29" s="140">
        <f t="shared" si="13"/>
        <v>3000</v>
      </c>
      <c r="M29" s="140">
        <f t="shared" si="13"/>
        <v>0</v>
      </c>
      <c r="N29" s="140">
        <f t="shared" si="13"/>
        <v>0</v>
      </c>
      <c r="O29" s="140">
        <f t="shared" si="13"/>
        <v>0</v>
      </c>
      <c r="P29" s="140">
        <f t="shared" si="13"/>
        <v>0</v>
      </c>
      <c r="Q29" s="140">
        <f t="shared" si="13"/>
        <v>0</v>
      </c>
      <c r="R29" s="140">
        <f t="shared" si="13"/>
        <v>0</v>
      </c>
      <c r="S29" s="140">
        <f t="shared" si="13"/>
        <v>3000</v>
      </c>
      <c r="T29" s="140">
        <f t="shared" si="13"/>
        <v>0</v>
      </c>
      <c r="U29" s="140">
        <f t="shared" si="13"/>
        <v>0</v>
      </c>
      <c r="V29" s="140">
        <f t="shared" si="13"/>
        <v>0</v>
      </c>
      <c r="W29" s="140">
        <f t="shared" si="13"/>
        <v>0</v>
      </c>
      <c r="X29" s="140">
        <f t="shared" si="13"/>
        <v>0</v>
      </c>
      <c r="Y29" s="140">
        <f t="shared" si="13"/>
        <v>3000</v>
      </c>
      <c r="Z29" s="140">
        <f t="shared" si="13"/>
        <v>3000</v>
      </c>
      <c r="AA29" s="140">
        <f t="shared" si="13"/>
        <v>0</v>
      </c>
      <c r="AB29" s="140">
        <f t="shared" si="13"/>
        <v>0</v>
      </c>
      <c r="AC29" s="140">
        <f t="shared" si="13"/>
        <v>0</v>
      </c>
      <c r="AD29" s="140">
        <f t="shared" si="13"/>
        <v>3000</v>
      </c>
      <c r="AE29" s="140">
        <f t="shared" si="13"/>
        <v>0</v>
      </c>
      <c r="AF29" s="140">
        <f t="shared" si="13"/>
        <v>3000</v>
      </c>
      <c r="AG29" s="140">
        <f t="shared" si="13"/>
        <v>0</v>
      </c>
      <c r="AH29" s="140">
        <f t="shared" si="13"/>
        <v>0</v>
      </c>
      <c r="AI29" s="140">
        <f t="shared" si="13"/>
        <v>0</v>
      </c>
      <c r="AJ29" s="140">
        <f t="shared" si="13"/>
        <v>0</v>
      </c>
      <c r="AK29" s="140">
        <f t="shared" si="13"/>
        <v>0</v>
      </c>
      <c r="AL29" s="140">
        <f t="shared" si="13"/>
        <v>3000</v>
      </c>
      <c r="AM29" s="140">
        <f t="shared" si="13"/>
        <v>0</v>
      </c>
      <c r="AN29" s="140">
        <f t="shared" si="13"/>
        <v>0</v>
      </c>
      <c r="AO29" s="140">
        <f t="shared" si="13"/>
        <v>0</v>
      </c>
      <c r="AQ29" s="140">
        <f>SUM(F29:H29)</f>
        <v>3000</v>
      </c>
      <c r="AR29" s="140">
        <f>SUM(I29:K29)</f>
        <v>0</v>
      </c>
      <c r="AS29" s="140">
        <f>SUM(L29:N29)</f>
        <v>3000</v>
      </c>
      <c r="AT29" s="140">
        <f>SUM(O29:Q29)</f>
        <v>0</v>
      </c>
      <c r="AU29" s="140">
        <f>SUM(R29:T29)</f>
        <v>3000</v>
      </c>
      <c r="AV29" s="140">
        <f>SUM(U29:W29)</f>
        <v>0</v>
      </c>
      <c r="AW29" s="140">
        <f>SUM(X29:Z29)</f>
        <v>6000</v>
      </c>
      <c r="AX29" s="140">
        <f>SUM(AA29:AC29)</f>
        <v>0</v>
      </c>
      <c r="AY29" s="140">
        <f t="shared" si="8"/>
        <v>6000</v>
      </c>
      <c r="AZ29" s="140">
        <f t="shared" si="3"/>
        <v>0</v>
      </c>
      <c r="BA29" s="140">
        <f>SUM(AJ29:AL29)</f>
        <v>3000</v>
      </c>
      <c r="BB29" s="140">
        <f>SUM(AM29:AO29)</f>
        <v>0</v>
      </c>
      <c r="BC29" s="143"/>
      <c r="BD29" s="163">
        <f>SUM(AQ29:AT29)</f>
        <v>6000</v>
      </c>
      <c r="BE29" s="163">
        <f>SUM(AU29:AX29)</f>
        <v>9000</v>
      </c>
      <c r="BF29" s="163">
        <f>SUM(AY29:BB29)</f>
        <v>9000</v>
      </c>
    </row>
    <row r="30" spans="2:59">
      <c r="B30" s="149" t="s">
        <v>68</v>
      </c>
      <c r="C30" s="139"/>
      <c r="D30" s="153">
        <v>125</v>
      </c>
      <c r="E30" s="151" t="s">
        <v>64</v>
      </c>
      <c r="F30" s="140">
        <f>$D30*F$6</f>
        <v>0</v>
      </c>
      <c r="G30" s="140">
        <f t="shared" ref="G30:AO30" si="14">$D30*G$6</f>
        <v>0</v>
      </c>
      <c r="H30" s="140">
        <f t="shared" si="14"/>
        <v>125</v>
      </c>
      <c r="I30" s="140">
        <f t="shared" si="14"/>
        <v>125</v>
      </c>
      <c r="J30" s="140">
        <f t="shared" si="14"/>
        <v>125</v>
      </c>
      <c r="K30" s="140">
        <f t="shared" si="14"/>
        <v>125</v>
      </c>
      <c r="L30" s="140">
        <f t="shared" si="14"/>
        <v>250</v>
      </c>
      <c r="M30" s="140">
        <f t="shared" si="14"/>
        <v>250</v>
      </c>
      <c r="N30" s="140">
        <f t="shared" si="14"/>
        <v>250</v>
      </c>
      <c r="O30" s="140">
        <f t="shared" si="14"/>
        <v>250</v>
      </c>
      <c r="P30" s="140">
        <f t="shared" si="14"/>
        <v>250</v>
      </c>
      <c r="Q30" s="140">
        <f t="shared" si="14"/>
        <v>250</v>
      </c>
      <c r="R30" s="140">
        <f t="shared" si="14"/>
        <v>250</v>
      </c>
      <c r="S30" s="140">
        <f t="shared" si="14"/>
        <v>375</v>
      </c>
      <c r="T30" s="140">
        <f t="shared" si="14"/>
        <v>375</v>
      </c>
      <c r="U30" s="140">
        <f t="shared" si="14"/>
        <v>375</v>
      </c>
      <c r="V30" s="140">
        <f t="shared" si="14"/>
        <v>375</v>
      </c>
      <c r="W30" s="140">
        <f t="shared" si="14"/>
        <v>375</v>
      </c>
      <c r="X30" s="140">
        <f t="shared" si="14"/>
        <v>375</v>
      </c>
      <c r="Y30" s="140">
        <f t="shared" si="14"/>
        <v>500</v>
      </c>
      <c r="Z30" s="140">
        <f t="shared" si="14"/>
        <v>625</v>
      </c>
      <c r="AA30" s="140">
        <f t="shared" si="14"/>
        <v>625</v>
      </c>
      <c r="AB30" s="140">
        <f t="shared" si="14"/>
        <v>625</v>
      </c>
      <c r="AC30" s="140">
        <f t="shared" si="14"/>
        <v>625</v>
      </c>
      <c r="AD30" s="140">
        <f t="shared" si="14"/>
        <v>750</v>
      </c>
      <c r="AE30" s="140">
        <f t="shared" si="14"/>
        <v>750</v>
      </c>
      <c r="AF30" s="140">
        <f t="shared" si="14"/>
        <v>875</v>
      </c>
      <c r="AG30" s="140">
        <f t="shared" si="14"/>
        <v>875</v>
      </c>
      <c r="AH30" s="140">
        <f t="shared" si="14"/>
        <v>875</v>
      </c>
      <c r="AI30" s="140">
        <f t="shared" si="14"/>
        <v>875</v>
      </c>
      <c r="AJ30" s="140">
        <f t="shared" si="14"/>
        <v>875</v>
      </c>
      <c r="AK30" s="140">
        <f t="shared" si="14"/>
        <v>875</v>
      </c>
      <c r="AL30" s="140">
        <f t="shared" si="14"/>
        <v>1000</v>
      </c>
      <c r="AM30" s="140">
        <f t="shared" si="14"/>
        <v>1000</v>
      </c>
      <c r="AN30" s="140">
        <f t="shared" si="14"/>
        <v>1000</v>
      </c>
      <c r="AO30" s="140">
        <f t="shared" si="14"/>
        <v>1000</v>
      </c>
      <c r="AQ30" s="140">
        <f>SUM(F30:H30)</f>
        <v>125</v>
      </c>
      <c r="AR30" s="140">
        <f>SUM(I30:K30)</f>
        <v>375</v>
      </c>
      <c r="AS30" s="140">
        <f>SUM(L30:N30)</f>
        <v>750</v>
      </c>
      <c r="AT30" s="140">
        <f>SUM(O30:Q30)</f>
        <v>750</v>
      </c>
      <c r="AU30" s="140">
        <f>SUM(R30:T30)</f>
        <v>1000</v>
      </c>
      <c r="AV30" s="140">
        <f>SUM(U30:W30)</f>
        <v>1125</v>
      </c>
      <c r="AW30" s="140">
        <f>SUM(X30:Z30)</f>
        <v>1500</v>
      </c>
      <c r="AX30" s="140">
        <f>SUM(AA30:AC30)</f>
        <v>1875</v>
      </c>
      <c r="AY30" s="140">
        <f t="shared" si="8"/>
        <v>2375</v>
      </c>
      <c r="AZ30" s="140">
        <f>SUM(AG30:AI30)</f>
        <v>2625</v>
      </c>
      <c r="BA30" s="140">
        <f>SUM(AJ30:AL30)</f>
        <v>2750</v>
      </c>
      <c r="BB30" s="140">
        <f>SUM(AM30:AO30)</f>
        <v>3000</v>
      </c>
      <c r="BC30" s="143"/>
      <c r="BD30" s="163">
        <f>SUM(AQ30:AT30)</f>
        <v>2000</v>
      </c>
      <c r="BE30" s="163">
        <f>SUM(AU30:AX30)</f>
        <v>5500</v>
      </c>
      <c r="BF30" s="163">
        <f>SUM(AY30:BB30)</f>
        <v>10750</v>
      </c>
    </row>
    <row r="31" spans="2:59">
      <c r="B31" s="149" t="s">
        <v>61</v>
      </c>
      <c r="C31" s="139"/>
      <c r="D31" s="139"/>
      <c r="E31" s="139"/>
      <c r="F31" s="144">
        <v>0</v>
      </c>
      <c r="G31" s="144">
        <v>0</v>
      </c>
      <c r="H31" s="144">
        <v>0</v>
      </c>
      <c r="I31" s="144">
        <v>0</v>
      </c>
      <c r="J31" s="144">
        <v>0</v>
      </c>
      <c r="K31" s="144">
        <v>0</v>
      </c>
      <c r="L31" s="144">
        <v>0</v>
      </c>
      <c r="M31" s="144">
        <v>0</v>
      </c>
      <c r="N31" s="144">
        <v>0</v>
      </c>
      <c r="O31" s="144">
        <v>0</v>
      </c>
      <c r="P31" s="144">
        <v>0</v>
      </c>
      <c r="Q31" s="144">
        <v>0</v>
      </c>
      <c r="R31" s="144">
        <v>0</v>
      </c>
      <c r="S31" s="144">
        <v>0</v>
      </c>
      <c r="T31" s="144">
        <v>0</v>
      </c>
      <c r="U31" s="144">
        <v>0</v>
      </c>
      <c r="V31" s="144">
        <v>0</v>
      </c>
      <c r="W31" s="144">
        <v>0</v>
      </c>
      <c r="X31" s="144">
        <v>0</v>
      </c>
      <c r="Y31" s="144">
        <v>0</v>
      </c>
      <c r="Z31" s="144">
        <v>0</v>
      </c>
      <c r="AA31" s="144">
        <v>0</v>
      </c>
      <c r="AB31" s="144">
        <v>0</v>
      </c>
      <c r="AC31" s="144">
        <v>0</v>
      </c>
      <c r="AD31" s="144">
        <v>0</v>
      </c>
      <c r="AE31" s="144">
        <v>0</v>
      </c>
      <c r="AF31" s="144">
        <v>0</v>
      </c>
      <c r="AG31" s="144">
        <v>0</v>
      </c>
      <c r="AH31" s="144">
        <v>0</v>
      </c>
      <c r="AI31" s="144">
        <v>0</v>
      </c>
      <c r="AJ31" s="144">
        <v>0</v>
      </c>
      <c r="AK31" s="144">
        <v>0</v>
      </c>
      <c r="AL31" s="144">
        <v>0</v>
      </c>
      <c r="AM31" s="144">
        <v>0</v>
      </c>
      <c r="AN31" s="144">
        <v>0</v>
      </c>
      <c r="AO31" s="144">
        <v>0</v>
      </c>
      <c r="AQ31" s="140">
        <f>SUM(F31:H31)</f>
        <v>0</v>
      </c>
      <c r="AR31" s="140">
        <f>SUM(I31:K31)</f>
        <v>0</v>
      </c>
      <c r="AS31" s="140">
        <f>SUM(L31:N31)</f>
        <v>0</v>
      </c>
      <c r="AT31" s="140">
        <f>SUM(O31:Q31)</f>
        <v>0</v>
      </c>
      <c r="AU31" s="140">
        <f>SUM(R31:T31)</f>
        <v>0</v>
      </c>
      <c r="AV31" s="140">
        <f>SUM(U31:W31)</f>
        <v>0</v>
      </c>
      <c r="AW31" s="140">
        <f>SUM(X31:Z31)</f>
        <v>0</v>
      </c>
      <c r="AX31" s="140">
        <f>SUM(AA31:AC31)</f>
        <v>0</v>
      </c>
      <c r="AY31" s="140">
        <f t="shared" si="8"/>
        <v>0</v>
      </c>
      <c r="AZ31" s="140">
        <f t="shared" si="3"/>
        <v>0</v>
      </c>
      <c r="BA31" s="140">
        <f>SUM(AJ31:AL31)</f>
        <v>0</v>
      </c>
      <c r="BB31" s="140">
        <f>SUM(AM31:AO31)</f>
        <v>0</v>
      </c>
      <c r="BC31" s="143"/>
      <c r="BD31" s="163">
        <f>SUM(AQ31:AT31)</f>
        <v>0</v>
      </c>
      <c r="BE31" s="163">
        <f>SUM(AU31:AX31)</f>
        <v>0</v>
      </c>
      <c r="BF31" s="163">
        <f>SUM(AY31:BB31)</f>
        <v>0</v>
      </c>
    </row>
    <row r="32" spans="2:59" ht="6" customHeight="1">
      <c r="B32" s="142"/>
      <c r="C32" s="139"/>
      <c r="D32" s="139"/>
      <c r="E32" s="139"/>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Q32" s="144"/>
      <c r="AR32" s="144"/>
      <c r="AS32" s="144"/>
      <c r="AT32" s="144"/>
      <c r="AU32" s="144"/>
      <c r="AV32" s="144"/>
      <c r="AW32" s="144"/>
      <c r="AX32" s="144"/>
      <c r="AY32" s="140"/>
      <c r="AZ32" s="140"/>
      <c r="BA32" s="140"/>
      <c r="BB32" s="140"/>
      <c r="BC32" s="143"/>
      <c r="BD32" s="167"/>
      <c r="BE32" s="167"/>
      <c r="BF32" s="167"/>
    </row>
    <row r="33" spans="1:58">
      <c r="B33" s="146" t="str">
        <f>"TOTAL "&amp;B28</f>
        <v>TOTAL EQUIPMENT &amp; TELECOM</v>
      </c>
      <c r="C33" s="147"/>
      <c r="D33" s="147"/>
      <c r="E33" s="147"/>
      <c r="F33" s="148">
        <f t="shared" ref="F33:AQ33" si="15">SUM(F29:F32)</f>
        <v>0</v>
      </c>
      <c r="G33" s="148">
        <f t="shared" si="15"/>
        <v>0</v>
      </c>
      <c r="H33" s="148">
        <f t="shared" si="15"/>
        <v>3125</v>
      </c>
      <c r="I33" s="148">
        <f t="shared" si="15"/>
        <v>125</v>
      </c>
      <c r="J33" s="148">
        <f t="shared" si="15"/>
        <v>125</v>
      </c>
      <c r="K33" s="148">
        <f t="shared" si="15"/>
        <v>125</v>
      </c>
      <c r="L33" s="148">
        <f t="shared" si="15"/>
        <v>3250</v>
      </c>
      <c r="M33" s="148">
        <f t="shared" si="15"/>
        <v>250</v>
      </c>
      <c r="N33" s="148">
        <f t="shared" si="15"/>
        <v>250</v>
      </c>
      <c r="O33" s="148">
        <f t="shared" si="15"/>
        <v>250</v>
      </c>
      <c r="P33" s="148">
        <f t="shared" si="15"/>
        <v>250</v>
      </c>
      <c r="Q33" s="148">
        <f t="shared" si="15"/>
        <v>250</v>
      </c>
      <c r="R33" s="148">
        <f t="shared" si="15"/>
        <v>250</v>
      </c>
      <c r="S33" s="148">
        <f t="shared" si="15"/>
        <v>3375</v>
      </c>
      <c r="T33" s="148">
        <f t="shared" si="15"/>
        <v>375</v>
      </c>
      <c r="U33" s="148">
        <f t="shared" si="15"/>
        <v>375</v>
      </c>
      <c r="V33" s="148">
        <f t="shared" si="15"/>
        <v>375</v>
      </c>
      <c r="W33" s="148">
        <f t="shared" si="15"/>
        <v>375</v>
      </c>
      <c r="X33" s="148">
        <f t="shared" si="15"/>
        <v>375</v>
      </c>
      <c r="Y33" s="148">
        <f t="shared" si="15"/>
        <v>3500</v>
      </c>
      <c r="Z33" s="148">
        <f t="shared" si="15"/>
        <v>3625</v>
      </c>
      <c r="AA33" s="148">
        <f t="shared" si="15"/>
        <v>625</v>
      </c>
      <c r="AB33" s="148">
        <f t="shared" si="15"/>
        <v>625</v>
      </c>
      <c r="AC33" s="148">
        <f t="shared" si="15"/>
        <v>625</v>
      </c>
      <c r="AD33" s="148">
        <f t="shared" ref="AD33:AO33" si="16">SUM(AD29:AD32)</f>
        <v>3750</v>
      </c>
      <c r="AE33" s="148">
        <f t="shared" si="16"/>
        <v>750</v>
      </c>
      <c r="AF33" s="148">
        <f t="shared" si="16"/>
        <v>3875</v>
      </c>
      <c r="AG33" s="148">
        <f t="shared" si="16"/>
        <v>875</v>
      </c>
      <c r="AH33" s="148">
        <f t="shared" si="16"/>
        <v>875</v>
      </c>
      <c r="AI33" s="148">
        <f t="shared" si="16"/>
        <v>875</v>
      </c>
      <c r="AJ33" s="148">
        <f t="shared" si="16"/>
        <v>875</v>
      </c>
      <c r="AK33" s="148">
        <f t="shared" si="16"/>
        <v>875</v>
      </c>
      <c r="AL33" s="148">
        <f t="shared" si="16"/>
        <v>4000</v>
      </c>
      <c r="AM33" s="148">
        <f t="shared" si="16"/>
        <v>1000</v>
      </c>
      <c r="AN33" s="148">
        <f t="shared" si="16"/>
        <v>1000</v>
      </c>
      <c r="AO33" s="148">
        <f t="shared" si="16"/>
        <v>1000</v>
      </c>
      <c r="AQ33" s="148">
        <f t="shared" si="15"/>
        <v>3125</v>
      </c>
      <c r="AR33" s="148">
        <f t="shared" ref="AR33:AX33" si="17">SUM(AR29:AR32)</f>
        <v>375</v>
      </c>
      <c r="AS33" s="148">
        <f t="shared" si="17"/>
        <v>3750</v>
      </c>
      <c r="AT33" s="148">
        <f t="shared" si="17"/>
        <v>750</v>
      </c>
      <c r="AU33" s="148">
        <f t="shared" si="17"/>
        <v>4000</v>
      </c>
      <c r="AV33" s="148">
        <f t="shared" si="17"/>
        <v>1125</v>
      </c>
      <c r="AW33" s="148">
        <f t="shared" si="17"/>
        <v>7500</v>
      </c>
      <c r="AX33" s="148">
        <f t="shared" si="17"/>
        <v>1875</v>
      </c>
      <c r="AY33" s="148">
        <f t="shared" si="8"/>
        <v>8375</v>
      </c>
      <c r="AZ33" s="148">
        <f t="shared" si="3"/>
        <v>2625</v>
      </c>
      <c r="BA33" s="148">
        <f>SUM(AJ33:AL33)</f>
        <v>5750</v>
      </c>
      <c r="BB33" s="148">
        <f>SUM(AM33:AO33)</f>
        <v>3000</v>
      </c>
      <c r="BC33" s="143"/>
      <c r="BD33" s="165">
        <f>SUM(AQ33:AT33)</f>
        <v>8000</v>
      </c>
      <c r="BE33" s="165">
        <f>SUM(AU33:AX33)</f>
        <v>14500</v>
      </c>
      <c r="BF33" s="165">
        <f>SUM(AY33:BB33)</f>
        <v>19750</v>
      </c>
    </row>
    <row r="34" spans="1:58" s="82" customFormat="1" ht="12" customHeight="1">
      <c r="A34" s="32"/>
      <c r="B34" s="135"/>
      <c r="C34" s="135"/>
      <c r="D34" s="135"/>
      <c r="E34" s="86"/>
      <c r="F34" s="87"/>
      <c r="G34" s="86"/>
      <c r="H34" s="86"/>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1"/>
      <c r="AQ34" s="85"/>
      <c r="AR34" s="85"/>
      <c r="AS34" s="85"/>
      <c r="AT34" s="85"/>
      <c r="AU34" s="85"/>
      <c r="AV34" s="85"/>
      <c r="AW34" s="85"/>
      <c r="AX34" s="85"/>
      <c r="AY34" s="140"/>
      <c r="AZ34" s="140"/>
      <c r="BA34" s="140"/>
      <c r="BB34" s="140"/>
      <c r="BC34" s="143"/>
      <c r="BD34" s="163"/>
      <c r="BE34" s="163"/>
      <c r="BF34" s="163"/>
    </row>
    <row r="35" spans="1:58">
      <c r="B35" s="4" t="s">
        <v>69</v>
      </c>
      <c r="C35" s="139"/>
      <c r="D35" s="139"/>
      <c r="E35" s="139"/>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Q35" s="140"/>
      <c r="AR35" s="140"/>
      <c r="AS35" s="140"/>
      <c r="AT35" s="140"/>
      <c r="AU35" s="140"/>
      <c r="AV35" s="140"/>
      <c r="AW35" s="140"/>
      <c r="AX35" s="140"/>
      <c r="AY35" s="140"/>
      <c r="AZ35" s="140"/>
      <c r="BA35" s="140"/>
      <c r="BB35" s="140"/>
      <c r="BC35" s="143"/>
      <c r="BD35" s="163"/>
      <c r="BE35" s="163"/>
      <c r="BF35" s="163"/>
    </row>
    <row r="36" spans="1:58">
      <c r="B36" s="149" t="s">
        <v>70</v>
      </c>
      <c r="C36" s="139"/>
      <c r="D36" s="150">
        <v>500</v>
      </c>
      <c r="E36" s="151" t="s">
        <v>64</v>
      </c>
      <c r="F36" s="140">
        <f>$D36*F$6</f>
        <v>0</v>
      </c>
      <c r="G36" s="140">
        <f t="shared" ref="G36:AO36" si="18">$D36*G$6</f>
        <v>0</v>
      </c>
      <c r="H36" s="140">
        <f t="shared" si="18"/>
        <v>500</v>
      </c>
      <c r="I36" s="140">
        <f t="shared" si="18"/>
        <v>500</v>
      </c>
      <c r="J36" s="140">
        <f t="shared" si="18"/>
        <v>500</v>
      </c>
      <c r="K36" s="140">
        <f t="shared" si="18"/>
        <v>500</v>
      </c>
      <c r="L36" s="140">
        <f t="shared" si="18"/>
        <v>1000</v>
      </c>
      <c r="M36" s="140">
        <f t="shared" si="18"/>
        <v>1000</v>
      </c>
      <c r="N36" s="140">
        <f t="shared" si="18"/>
        <v>1000</v>
      </c>
      <c r="O36" s="140">
        <f t="shared" si="18"/>
        <v>1000</v>
      </c>
      <c r="P36" s="140">
        <f t="shared" si="18"/>
        <v>1000</v>
      </c>
      <c r="Q36" s="140">
        <f t="shared" si="18"/>
        <v>1000</v>
      </c>
      <c r="R36" s="140">
        <f t="shared" si="18"/>
        <v>1000</v>
      </c>
      <c r="S36" s="140">
        <f t="shared" si="18"/>
        <v>1500</v>
      </c>
      <c r="T36" s="140">
        <f t="shared" si="18"/>
        <v>1500</v>
      </c>
      <c r="U36" s="140">
        <f t="shared" si="18"/>
        <v>1500</v>
      </c>
      <c r="V36" s="140">
        <f t="shared" si="18"/>
        <v>1500</v>
      </c>
      <c r="W36" s="140">
        <f t="shared" si="18"/>
        <v>1500</v>
      </c>
      <c r="X36" s="140">
        <f t="shared" si="18"/>
        <v>1500</v>
      </c>
      <c r="Y36" s="140">
        <f t="shared" si="18"/>
        <v>2000</v>
      </c>
      <c r="Z36" s="140">
        <f t="shared" si="18"/>
        <v>2500</v>
      </c>
      <c r="AA36" s="140">
        <f t="shared" si="18"/>
        <v>2500</v>
      </c>
      <c r="AB36" s="140">
        <f t="shared" si="18"/>
        <v>2500</v>
      </c>
      <c r="AC36" s="140">
        <f t="shared" si="18"/>
        <v>2500</v>
      </c>
      <c r="AD36" s="140">
        <f t="shared" si="18"/>
        <v>3000</v>
      </c>
      <c r="AE36" s="140">
        <f t="shared" si="18"/>
        <v>3000</v>
      </c>
      <c r="AF36" s="140">
        <f t="shared" si="18"/>
        <v>3500</v>
      </c>
      <c r="AG36" s="140">
        <f t="shared" si="18"/>
        <v>3500</v>
      </c>
      <c r="AH36" s="140">
        <f t="shared" si="18"/>
        <v>3500</v>
      </c>
      <c r="AI36" s="140">
        <f t="shared" si="18"/>
        <v>3500</v>
      </c>
      <c r="AJ36" s="140">
        <f t="shared" si="18"/>
        <v>3500</v>
      </c>
      <c r="AK36" s="140">
        <f t="shared" si="18"/>
        <v>3500</v>
      </c>
      <c r="AL36" s="140">
        <f t="shared" si="18"/>
        <v>4000</v>
      </c>
      <c r="AM36" s="140">
        <f t="shared" si="18"/>
        <v>4000</v>
      </c>
      <c r="AN36" s="140">
        <f t="shared" si="18"/>
        <v>4000</v>
      </c>
      <c r="AO36" s="140">
        <f t="shared" si="18"/>
        <v>4000</v>
      </c>
      <c r="AQ36" s="140">
        <f>SUM(F36:H36)</f>
        <v>500</v>
      </c>
      <c r="AR36" s="140">
        <f>SUM(I36:K36)</f>
        <v>1500</v>
      </c>
      <c r="AS36" s="140">
        <f>SUM(L36:N36)</f>
        <v>3000</v>
      </c>
      <c r="AT36" s="140">
        <f>SUM(O36:Q36)</f>
        <v>3000</v>
      </c>
      <c r="AU36" s="140">
        <f>SUM(R36:T36)</f>
        <v>4000</v>
      </c>
      <c r="AV36" s="140">
        <f>SUM(U36:W36)</f>
        <v>4500</v>
      </c>
      <c r="AW36" s="140">
        <f>SUM(X36:Z36)</f>
        <v>6000</v>
      </c>
      <c r="AX36" s="140">
        <f>SUM(AA36:AC36)</f>
        <v>7500</v>
      </c>
      <c r="AY36" s="140">
        <f t="shared" si="8"/>
        <v>9500</v>
      </c>
      <c r="AZ36" s="140">
        <f t="shared" si="3"/>
        <v>10500</v>
      </c>
      <c r="BA36" s="140">
        <f>SUM(AJ36:AL36)</f>
        <v>11000</v>
      </c>
      <c r="BB36" s="140">
        <f>SUM(AM36:AO36)</f>
        <v>12000</v>
      </c>
      <c r="BC36" s="143"/>
      <c r="BD36" s="163">
        <f>SUM(AQ36:AT36)</f>
        <v>8000</v>
      </c>
      <c r="BE36" s="163">
        <f>SUM(AU36:AX36)</f>
        <v>22000</v>
      </c>
      <c r="BF36" s="163">
        <f>SUM(AY36:BB36)</f>
        <v>43000</v>
      </c>
    </row>
    <row r="37" spans="1:58">
      <c r="B37" s="149" t="s">
        <v>61</v>
      </c>
      <c r="C37" s="139"/>
      <c r="D37" s="139"/>
      <c r="E37" s="139"/>
      <c r="F37" s="144">
        <v>0</v>
      </c>
      <c r="G37" s="144">
        <v>0</v>
      </c>
      <c r="H37" s="144">
        <v>0</v>
      </c>
      <c r="I37" s="144">
        <v>0</v>
      </c>
      <c r="J37" s="144">
        <v>0</v>
      </c>
      <c r="K37" s="144">
        <v>0</v>
      </c>
      <c r="L37" s="144">
        <v>0</v>
      </c>
      <c r="M37" s="144">
        <v>0</v>
      </c>
      <c r="N37" s="144">
        <v>0</v>
      </c>
      <c r="O37" s="144">
        <v>0</v>
      </c>
      <c r="P37" s="144">
        <v>0</v>
      </c>
      <c r="Q37" s="144">
        <v>0</v>
      </c>
      <c r="R37" s="144">
        <v>0</v>
      </c>
      <c r="S37" s="144">
        <v>0</v>
      </c>
      <c r="T37" s="144">
        <v>0</v>
      </c>
      <c r="U37" s="144">
        <v>0</v>
      </c>
      <c r="V37" s="144">
        <v>0</v>
      </c>
      <c r="W37" s="144">
        <v>0</v>
      </c>
      <c r="X37" s="144">
        <v>0</v>
      </c>
      <c r="Y37" s="144">
        <v>0</v>
      </c>
      <c r="Z37" s="144">
        <v>0</v>
      </c>
      <c r="AA37" s="144">
        <v>0</v>
      </c>
      <c r="AB37" s="144">
        <v>0</v>
      </c>
      <c r="AC37" s="144">
        <v>0</v>
      </c>
      <c r="AD37" s="144">
        <v>0</v>
      </c>
      <c r="AE37" s="144">
        <v>0</v>
      </c>
      <c r="AF37" s="144">
        <v>0</v>
      </c>
      <c r="AG37" s="144">
        <v>0</v>
      </c>
      <c r="AH37" s="144">
        <v>0</v>
      </c>
      <c r="AI37" s="144">
        <v>0</v>
      </c>
      <c r="AJ37" s="144">
        <v>0</v>
      </c>
      <c r="AK37" s="144">
        <v>0</v>
      </c>
      <c r="AL37" s="144">
        <v>0</v>
      </c>
      <c r="AM37" s="144">
        <v>0</v>
      </c>
      <c r="AN37" s="144">
        <v>0</v>
      </c>
      <c r="AO37" s="144">
        <v>0</v>
      </c>
      <c r="AQ37" s="140">
        <f>SUM(F37:H37)</f>
        <v>0</v>
      </c>
      <c r="AR37" s="140">
        <f>SUM(I37:K37)</f>
        <v>0</v>
      </c>
      <c r="AS37" s="140">
        <f>SUM(L37:N37)</f>
        <v>0</v>
      </c>
      <c r="AT37" s="140">
        <f>SUM(O37:Q37)</f>
        <v>0</v>
      </c>
      <c r="AU37" s="140">
        <f>SUM(R37:T37)</f>
        <v>0</v>
      </c>
      <c r="AV37" s="140">
        <f>SUM(U37:W37)</f>
        <v>0</v>
      </c>
      <c r="AW37" s="140">
        <f>SUM(X37:Z37)</f>
        <v>0</v>
      </c>
      <c r="AX37" s="140">
        <f>SUM(AA37:AC37)</f>
        <v>0</v>
      </c>
      <c r="AY37" s="140">
        <f t="shared" si="8"/>
        <v>0</v>
      </c>
      <c r="AZ37" s="140">
        <f t="shared" si="3"/>
        <v>0</v>
      </c>
      <c r="BA37" s="140">
        <f>SUM(AJ37:AL37)</f>
        <v>0</v>
      </c>
      <c r="BB37" s="140">
        <f>SUM(AM37:AO37)</f>
        <v>0</v>
      </c>
      <c r="BC37" s="143"/>
      <c r="BD37" s="163">
        <f>SUM(AQ37:AT37)</f>
        <v>0</v>
      </c>
      <c r="BE37" s="163">
        <f>SUM(AU37:AX37)</f>
        <v>0</v>
      </c>
      <c r="BF37" s="163">
        <f>SUM(AY37:BB37)</f>
        <v>0</v>
      </c>
    </row>
    <row r="38" spans="1:58" ht="6" customHeight="1">
      <c r="B38" s="142"/>
      <c r="C38" s="139"/>
      <c r="D38" s="139"/>
      <c r="E38" s="139"/>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Q38" s="144"/>
      <c r="AR38" s="144"/>
      <c r="AS38" s="144"/>
      <c r="AT38" s="144"/>
      <c r="AU38" s="144"/>
      <c r="AV38" s="144"/>
      <c r="AW38" s="144"/>
      <c r="AX38" s="144"/>
      <c r="AY38" s="140"/>
      <c r="AZ38" s="140"/>
      <c r="BA38" s="140"/>
      <c r="BB38" s="140"/>
      <c r="BC38" s="143"/>
      <c r="BD38" s="164"/>
      <c r="BE38" s="164"/>
      <c r="BF38" s="164"/>
    </row>
    <row r="39" spans="1:58">
      <c r="B39" s="146" t="str">
        <f>"TOTAL "&amp;B35</f>
        <v>TOTAL T&amp;E</v>
      </c>
      <c r="C39" s="147"/>
      <c r="D39" s="147"/>
      <c r="E39" s="147"/>
      <c r="F39" s="148">
        <f t="shared" ref="F39:AQ39" si="19">SUM(F36:F38)</f>
        <v>0</v>
      </c>
      <c r="G39" s="148">
        <f t="shared" si="19"/>
        <v>0</v>
      </c>
      <c r="H39" s="148">
        <f t="shared" si="19"/>
        <v>500</v>
      </c>
      <c r="I39" s="148">
        <f t="shared" si="19"/>
        <v>500</v>
      </c>
      <c r="J39" s="148">
        <f t="shared" si="19"/>
        <v>500</v>
      </c>
      <c r="K39" s="148">
        <f t="shared" si="19"/>
        <v>500</v>
      </c>
      <c r="L39" s="148">
        <f t="shared" si="19"/>
        <v>1000</v>
      </c>
      <c r="M39" s="148">
        <f t="shared" si="19"/>
        <v>1000</v>
      </c>
      <c r="N39" s="148">
        <f t="shared" si="19"/>
        <v>1000</v>
      </c>
      <c r="O39" s="148">
        <f t="shared" si="19"/>
        <v>1000</v>
      </c>
      <c r="P39" s="148">
        <f t="shared" si="19"/>
        <v>1000</v>
      </c>
      <c r="Q39" s="148">
        <f t="shared" si="19"/>
        <v>1000</v>
      </c>
      <c r="R39" s="148">
        <f t="shared" si="19"/>
        <v>1000</v>
      </c>
      <c r="S39" s="148">
        <f t="shared" si="19"/>
        <v>1500</v>
      </c>
      <c r="T39" s="148">
        <f t="shared" si="19"/>
        <v>1500</v>
      </c>
      <c r="U39" s="148">
        <f t="shared" si="19"/>
        <v>1500</v>
      </c>
      <c r="V39" s="148">
        <f t="shared" si="19"/>
        <v>1500</v>
      </c>
      <c r="W39" s="148">
        <f t="shared" si="19"/>
        <v>1500</v>
      </c>
      <c r="X39" s="148">
        <f t="shared" si="19"/>
        <v>1500</v>
      </c>
      <c r="Y39" s="148">
        <f t="shared" si="19"/>
        <v>2000</v>
      </c>
      <c r="Z39" s="148">
        <f t="shared" si="19"/>
        <v>2500</v>
      </c>
      <c r="AA39" s="148">
        <f t="shared" si="19"/>
        <v>2500</v>
      </c>
      <c r="AB39" s="148">
        <f t="shared" si="19"/>
        <v>2500</v>
      </c>
      <c r="AC39" s="148">
        <f t="shared" si="19"/>
        <v>2500</v>
      </c>
      <c r="AD39" s="148">
        <f t="shared" ref="AD39:AO39" si="20">SUM(AD36:AD38)</f>
        <v>3000</v>
      </c>
      <c r="AE39" s="148">
        <f t="shared" si="20"/>
        <v>3000</v>
      </c>
      <c r="AF39" s="148">
        <f t="shared" si="20"/>
        <v>3500</v>
      </c>
      <c r="AG39" s="148">
        <f t="shared" si="20"/>
        <v>3500</v>
      </c>
      <c r="AH39" s="148">
        <f t="shared" si="20"/>
        <v>3500</v>
      </c>
      <c r="AI39" s="148">
        <f t="shared" si="20"/>
        <v>3500</v>
      </c>
      <c r="AJ39" s="148">
        <f t="shared" si="20"/>
        <v>3500</v>
      </c>
      <c r="AK39" s="148">
        <f t="shared" si="20"/>
        <v>3500</v>
      </c>
      <c r="AL39" s="148">
        <f t="shared" si="20"/>
        <v>4000</v>
      </c>
      <c r="AM39" s="148">
        <f t="shared" si="20"/>
        <v>4000</v>
      </c>
      <c r="AN39" s="148">
        <f t="shared" si="20"/>
        <v>4000</v>
      </c>
      <c r="AO39" s="148">
        <f t="shared" si="20"/>
        <v>4000</v>
      </c>
      <c r="AQ39" s="148">
        <f t="shared" si="19"/>
        <v>500</v>
      </c>
      <c r="AR39" s="148">
        <f t="shared" ref="AR39:AX39" si="21">SUM(AR36:AR38)</f>
        <v>1500</v>
      </c>
      <c r="AS39" s="148">
        <f t="shared" si="21"/>
        <v>3000</v>
      </c>
      <c r="AT39" s="148">
        <f t="shared" si="21"/>
        <v>3000</v>
      </c>
      <c r="AU39" s="148">
        <f t="shared" si="21"/>
        <v>4000</v>
      </c>
      <c r="AV39" s="148">
        <f t="shared" si="21"/>
        <v>4500</v>
      </c>
      <c r="AW39" s="148">
        <f t="shared" si="21"/>
        <v>6000</v>
      </c>
      <c r="AX39" s="148">
        <f t="shared" si="21"/>
        <v>7500</v>
      </c>
      <c r="AY39" s="148">
        <f t="shared" si="8"/>
        <v>9500</v>
      </c>
      <c r="AZ39" s="148">
        <f t="shared" si="3"/>
        <v>10500</v>
      </c>
      <c r="BA39" s="148">
        <f>SUM(AJ39:AL39)</f>
        <v>11000</v>
      </c>
      <c r="BB39" s="148">
        <f>SUM(AM39:AO39)</f>
        <v>12000</v>
      </c>
      <c r="BC39" s="143"/>
      <c r="BD39" s="165">
        <f>SUM(AQ39:AT39)</f>
        <v>8000</v>
      </c>
      <c r="BE39" s="165">
        <f>SUM(AU39:AX39)</f>
        <v>22000</v>
      </c>
      <c r="BF39" s="165">
        <f>SUM(AY39:BB39)</f>
        <v>43000</v>
      </c>
    </row>
    <row r="40" spans="1:58">
      <c r="AY40" s="140"/>
      <c r="AZ40" s="140"/>
      <c r="BA40" s="140"/>
      <c r="BB40" s="140"/>
      <c r="BC40" s="143"/>
      <c r="BD40" s="166"/>
      <c r="BE40" s="166"/>
      <c r="BF40" s="166"/>
    </row>
    <row r="41" spans="1:58">
      <c r="B41" s="4" t="s">
        <v>76</v>
      </c>
      <c r="C41" s="139"/>
      <c r="D41" s="139"/>
      <c r="E41" s="139"/>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Q41" s="140"/>
      <c r="AR41" s="140"/>
      <c r="AS41" s="140"/>
      <c r="AT41" s="140"/>
      <c r="AU41" s="140"/>
      <c r="AV41" s="140"/>
      <c r="AW41" s="140"/>
      <c r="AX41" s="140"/>
      <c r="AY41" s="140"/>
      <c r="AZ41" s="140"/>
      <c r="BA41" s="140"/>
      <c r="BB41" s="140"/>
      <c r="BC41" s="143"/>
      <c r="BD41" s="163"/>
      <c r="BE41" s="163"/>
      <c r="BF41" s="163"/>
    </row>
    <row r="42" spans="1:58">
      <c r="B42" s="149" t="s">
        <v>77</v>
      </c>
      <c r="C42" s="139"/>
      <c r="D42" s="152">
        <v>0</v>
      </c>
      <c r="E42" s="151" t="s">
        <v>78</v>
      </c>
      <c r="F42" s="140">
        <v>0</v>
      </c>
      <c r="G42" s="140">
        <v>0</v>
      </c>
      <c r="H42" s="140">
        <f>$D42</f>
        <v>0</v>
      </c>
      <c r="I42" s="140">
        <v>0</v>
      </c>
      <c r="J42" s="140">
        <v>0</v>
      </c>
      <c r="K42" s="140">
        <f>$D42</f>
        <v>0</v>
      </c>
      <c r="L42" s="140">
        <v>0</v>
      </c>
      <c r="M42" s="140">
        <v>0</v>
      </c>
      <c r="N42" s="140">
        <f>$D42</f>
        <v>0</v>
      </c>
      <c r="O42" s="140">
        <v>0</v>
      </c>
      <c r="P42" s="140">
        <v>0</v>
      </c>
      <c r="Q42" s="140">
        <f>$D42</f>
        <v>0</v>
      </c>
      <c r="R42" s="140">
        <v>0</v>
      </c>
      <c r="S42" s="140">
        <v>0</v>
      </c>
      <c r="T42" s="140">
        <f>$D42</f>
        <v>0</v>
      </c>
      <c r="U42" s="140">
        <v>0</v>
      </c>
      <c r="V42" s="140">
        <v>0</v>
      </c>
      <c r="W42" s="140">
        <f>$D42</f>
        <v>0</v>
      </c>
      <c r="X42" s="140">
        <v>0</v>
      </c>
      <c r="Y42" s="140">
        <v>0</v>
      </c>
      <c r="Z42" s="140">
        <f>$D42</f>
        <v>0</v>
      </c>
      <c r="AA42" s="140">
        <v>0</v>
      </c>
      <c r="AB42" s="140">
        <v>0</v>
      </c>
      <c r="AC42" s="140">
        <f>$D42</f>
        <v>0</v>
      </c>
      <c r="AD42" s="140">
        <v>0</v>
      </c>
      <c r="AE42" s="140">
        <v>0</v>
      </c>
      <c r="AF42" s="140">
        <f>$D42</f>
        <v>0</v>
      </c>
      <c r="AG42" s="140">
        <v>0</v>
      </c>
      <c r="AH42" s="140">
        <v>0</v>
      </c>
      <c r="AI42" s="140">
        <f>$D42</f>
        <v>0</v>
      </c>
      <c r="AJ42" s="140">
        <v>0</v>
      </c>
      <c r="AK42" s="140">
        <v>0</v>
      </c>
      <c r="AL42" s="140">
        <f>$D42</f>
        <v>0</v>
      </c>
      <c r="AM42" s="140">
        <v>0</v>
      </c>
      <c r="AN42" s="140">
        <v>0</v>
      </c>
      <c r="AO42" s="140">
        <f>$D42</f>
        <v>0</v>
      </c>
      <c r="AQ42" s="140">
        <f>SUM(F42:H42)</f>
        <v>0</v>
      </c>
      <c r="AR42" s="140">
        <f>SUM(I42:K42)</f>
        <v>0</v>
      </c>
      <c r="AS42" s="140">
        <f>SUM(L42:N42)</f>
        <v>0</v>
      </c>
      <c r="AT42" s="140">
        <f>SUM(O42:Q42)</f>
        <v>0</v>
      </c>
      <c r="AU42" s="140">
        <f>SUM(R42:T42)</f>
        <v>0</v>
      </c>
      <c r="AV42" s="140">
        <f>SUM(U42:W42)</f>
        <v>0</v>
      </c>
      <c r="AW42" s="140">
        <f>SUM(X42:Z42)</f>
        <v>0</v>
      </c>
      <c r="AX42" s="140">
        <f>SUM(AA42:AC42)</f>
        <v>0</v>
      </c>
      <c r="AY42" s="140">
        <f t="shared" si="8"/>
        <v>0</v>
      </c>
      <c r="AZ42" s="140">
        <f t="shared" si="3"/>
        <v>0</v>
      </c>
      <c r="BA42" s="140">
        <f>SUM(AJ42:AL42)</f>
        <v>0</v>
      </c>
      <c r="BB42" s="140">
        <f>SUM(AM42:AO42)</f>
        <v>0</v>
      </c>
      <c r="BC42" s="143"/>
      <c r="BD42" s="163">
        <f>SUM(AQ42:AT42)</f>
        <v>0</v>
      </c>
      <c r="BE42" s="163">
        <f>SUM(AU42:AX42)</f>
        <v>0</v>
      </c>
      <c r="BF42" s="163">
        <f>SUM(AY42:BB42)</f>
        <v>0</v>
      </c>
    </row>
    <row r="43" spans="1:58">
      <c r="B43" s="149" t="s">
        <v>79</v>
      </c>
      <c r="C43" s="139"/>
      <c r="D43" s="153">
        <v>7500</v>
      </c>
      <c r="E43" s="151" t="s">
        <v>80</v>
      </c>
      <c r="F43" s="140">
        <f>$D43</f>
        <v>7500</v>
      </c>
      <c r="G43" s="140">
        <f t="shared" ref="G43:AO43" si="22">$D43</f>
        <v>7500</v>
      </c>
      <c r="H43" s="140">
        <f t="shared" si="22"/>
        <v>7500</v>
      </c>
      <c r="I43" s="140">
        <f t="shared" si="22"/>
        <v>7500</v>
      </c>
      <c r="J43" s="140">
        <f t="shared" si="22"/>
        <v>7500</v>
      </c>
      <c r="K43" s="140">
        <f t="shared" si="22"/>
        <v>7500</v>
      </c>
      <c r="L43" s="140">
        <f t="shared" si="22"/>
        <v>7500</v>
      </c>
      <c r="M43" s="140">
        <f t="shared" si="22"/>
        <v>7500</v>
      </c>
      <c r="N43" s="140">
        <f t="shared" si="22"/>
        <v>7500</v>
      </c>
      <c r="O43" s="140">
        <f t="shared" si="22"/>
        <v>7500</v>
      </c>
      <c r="P43" s="140">
        <f t="shared" si="22"/>
        <v>7500</v>
      </c>
      <c r="Q43" s="140">
        <f t="shared" si="22"/>
        <v>7500</v>
      </c>
      <c r="R43" s="140">
        <f t="shared" si="22"/>
        <v>7500</v>
      </c>
      <c r="S43" s="140">
        <f t="shared" si="22"/>
        <v>7500</v>
      </c>
      <c r="T43" s="140">
        <f t="shared" si="22"/>
        <v>7500</v>
      </c>
      <c r="U43" s="140">
        <f t="shared" si="22"/>
        <v>7500</v>
      </c>
      <c r="V43" s="140">
        <f t="shared" si="22"/>
        <v>7500</v>
      </c>
      <c r="W43" s="140">
        <f t="shared" si="22"/>
        <v>7500</v>
      </c>
      <c r="X43" s="140">
        <f t="shared" si="22"/>
        <v>7500</v>
      </c>
      <c r="Y43" s="140">
        <f t="shared" si="22"/>
        <v>7500</v>
      </c>
      <c r="Z43" s="140">
        <f t="shared" si="22"/>
        <v>7500</v>
      </c>
      <c r="AA43" s="140">
        <f t="shared" si="22"/>
        <v>7500</v>
      </c>
      <c r="AB43" s="140">
        <f t="shared" si="22"/>
        <v>7500</v>
      </c>
      <c r="AC43" s="140">
        <f t="shared" si="22"/>
        <v>7500</v>
      </c>
      <c r="AD43" s="140">
        <f t="shared" si="22"/>
        <v>7500</v>
      </c>
      <c r="AE43" s="140">
        <f t="shared" si="22"/>
        <v>7500</v>
      </c>
      <c r="AF43" s="140">
        <f t="shared" si="22"/>
        <v>7500</v>
      </c>
      <c r="AG43" s="140">
        <f t="shared" si="22"/>
        <v>7500</v>
      </c>
      <c r="AH43" s="140">
        <f t="shared" si="22"/>
        <v>7500</v>
      </c>
      <c r="AI43" s="140">
        <f t="shared" si="22"/>
        <v>7500</v>
      </c>
      <c r="AJ43" s="140">
        <f t="shared" si="22"/>
        <v>7500</v>
      </c>
      <c r="AK43" s="140">
        <f t="shared" si="22"/>
        <v>7500</v>
      </c>
      <c r="AL43" s="140">
        <f t="shared" si="22"/>
        <v>7500</v>
      </c>
      <c r="AM43" s="140">
        <f t="shared" si="22"/>
        <v>7500</v>
      </c>
      <c r="AN43" s="140">
        <f t="shared" si="22"/>
        <v>7500</v>
      </c>
      <c r="AO43" s="140">
        <f t="shared" si="22"/>
        <v>7500</v>
      </c>
      <c r="AQ43" s="140">
        <f>SUM(F43:H43)</f>
        <v>22500</v>
      </c>
      <c r="AR43" s="140">
        <f>SUM(I43:K43)</f>
        <v>22500</v>
      </c>
      <c r="AS43" s="140">
        <f>SUM(L43:N43)</f>
        <v>22500</v>
      </c>
      <c r="AT43" s="140">
        <f>SUM(O43:Q43)</f>
        <v>22500</v>
      </c>
      <c r="AU43" s="140">
        <f>SUM(R43:T43)</f>
        <v>22500</v>
      </c>
      <c r="AV43" s="140">
        <f>SUM(U43:W43)</f>
        <v>22500</v>
      </c>
      <c r="AW43" s="140">
        <f>SUM(X43:Z43)</f>
        <v>22500</v>
      </c>
      <c r="AX43" s="140">
        <f>SUM(AA43:AC43)</f>
        <v>22500</v>
      </c>
      <c r="AY43" s="140">
        <f t="shared" si="8"/>
        <v>22500</v>
      </c>
      <c r="AZ43" s="140">
        <f t="shared" si="3"/>
        <v>22500</v>
      </c>
      <c r="BA43" s="140">
        <f>SUM(AJ43:AL43)</f>
        <v>22500</v>
      </c>
      <c r="BB43" s="140">
        <f>SUM(AM43:AO43)</f>
        <v>22500</v>
      </c>
      <c r="BC43" s="143"/>
      <c r="BD43" s="163">
        <f>SUM(AQ43:AT43)</f>
        <v>90000</v>
      </c>
      <c r="BE43" s="163">
        <f>SUM(AU43:AX43)</f>
        <v>90000</v>
      </c>
      <c r="BF43" s="163">
        <f>SUM(AY43:BB43)</f>
        <v>90000</v>
      </c>
    </row>
    <row r="44" spans="1:58" ht="6" customHeight="1">
      <c r="B44" s="142"/>
      <c r="C44" s="139"/>
      <c r="D44" s="139"/>
      <c r="E44" s="139"/>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Q44" s="144"/>
      <c r="AR44" s="144"/>
      <c r="AS44" s="144"/>
      <c r="AT44" s="144"/>
      <c r="AU44" s="144"/>
      <c r="AV44" s="144"/>
      <c r="AW44" s="144"/>
      <c r="AX44" s="144"/>
      <c r="AY44" s="140"/>
      <c r="AZ44" s="140"/>
      <c r="BA44" s="140"/>
      <c r="BB44" s="140"/>
      <c r="BC44" s="143"/>
      <c r="BD44" s="164"/>
      <c r="BE44" s="164"/>
      <c r="BF44" s="164"/>
    </row>
    <row r="45" spans="1:58">
      <c r="B45" s="146" t="str">
        <f>"TOTAL "&amp;B41</f>
        <v>TOTAL TRADESHOWS</v>
      </c>
      <c r="C45" s="147"/>
      <c r="D45" s="147"/>
      <c r="E45" s="147"/>
      <c r="F45" s="148">
        <f t="shared" ref="F45:AQ45" si="23">SUM(F42:F44)</f>
        <v>7500</v>
      </c>
      <c r="G45" s="148">
        <f t="shared" si="23"/>
        <v>7500</v>
      </c>
      <c r="H45" s="148">
        <f t="shared" si="23"/>
        <v>7500</v>
      </c>
      <c r="I45" s="148">
        <f t="shared" si="23"/>
        <v>7500</v>
      </c>
      <c r="J45" s="148">
        <f t="shared" si="23"/>
        <v>7500</v>
      </c>
      <c r="K45" s="148">
        <f t="shared" si="23"/>
        <v>7500</v>
      </c>
      <c r="L45" s="148">
        <f t="shared" si="23"/>
        <v>7500</v>
      </c>
      <c r="M45" s="148">
        <f t="shared" si="23"/>
        <v>7500</v>
      </c>
      <c r="N45" s="148">
        <f t="shared" si="23"/>
        <v>7500</v>
      </c>
      <c r="O45" s="148">
        <f t="shared" si="23"/>
        <v>7500</v>
      </c>
      <c r="P45" s="148">
        <f t="shared" si="23"/>
        <v>7500</v>
      </c>
      <c r="Q45" s="148">
        <f t="shared" si="23"/>
        <v>7500</v>
      </c>
      <c r="R45" s="148">
        <f t="shared" si="23"/>
        <v>7500</v>
      </c>
      <c r="S45" s="148">
        <f t="shared" si="23"/>
        <v>7500</v>
      </c>
      <c r="T45" s="148">
        <f t="shared" si="23"/>
        <v>7500</v>
      </c>
      <c r="U45" s="148">
        <f t="shared" si="23"/>
        <v>7500</v>
      </c>
      <c r="V45" s="148">
        <f t="shared" si="23"/>
        <v>7500</v>
      </c>
      <c r="W45" s="148">
        <f t="shared" si="23"/>
        <v>7500</v>
      </c>
      <c r="X45" s="148">
        <f t="shared" si="23"/>
        <v>7500</v>
      </c>
      <c r="Y45" s="148">
        <f t="shared" si="23"/>
        <v>7500</v>
      </c>
      <c r="Z45" s="148">
        <f t="shared" si="23"/>
        <v>7500</v>
      </c>
      <c r="AA45" s="148">
        <f t="shared" si="23"/>
        <v>7500</v>
      </c>
      <c r="AB45" s="148">
        <f t="shared" si="23"/>
        <v>7500</v>
      </c>
      <c r="AC45" s="148">
        <f t="shared" si="23"/>
        <v>7500</v>
      </c>
      <c r="AD45" s="148">
        <f>SUM(AD42:AD43)</f>
        <v>7500</v>
      </c>
      <c r="AE45" s="148">
        <f t="shared" ref="AE45:AO45" si="24">SUM(AE42:AE43)</f>
        <v>7500</v>
      </c>
      <c r="AF45" s="148">
        <f t="shared" si="24"/>
        <v>7500</v>
      </c>
      <c r="AG45" s="148">
        <f t="shared" si="24"/>
        <v>7500</v>
      </c>
      <c r="AH45" s="148">
        <f t="shared" si="24"/>
        <v>7500</v>
      </c>
      <c r="AI45" s="148">
        <f t="shared" si="24"/>
        <v>7500</v>
      </c>
      <c r="AJ45" s="148">
        <f t="shared" si="24"/>
        <v>7500</v>
      </c>
      <c r="AK45" s="148">
        <f t="shared" si="24"/>
        <v>7500</v>
      </c>
      <c r="AL45" s="148">
        <f t="shared" si="24"/>
        <v>7500</v>
      </c>
      <c r="AM45" s="148">
        <f t="shared" si="24"/>
        <v>7500</v>
      </c>
      <c r="AN45" s="148">
        <f t="shared" si="24"/>
        <v>7500</v>
      </c>
      <c r="AO45" s="148">
        <f t="shared" si="24"/>
        <v>7500</v>
      </c>
      <c r="AQ45" s="148">
        <f t="shared" si="23"/>
        <v>22500</v>
      </c>
      <c r="AR45" s="148">
        <f t="shared" ref="AR45:AX45" si="25">SUM(AR42:AR44)</f>
        <v>22500</v>
      </c>
      <c r="AS45" s="148">
        <f t="shared" si="25"/>
        <v>22500</v>
      </c>
      <c r="AT45" s="148">
        <f t="shared" si="25"/>
        <v>22500</v>
      </c>
      <c r="AU45" s="148">
        <f t="shared" si="25"/>
        <v>22500</v>
      </c>
      <c r="AV45" s="148">
        <f t="shared" si="25"/>
        <v>22500</v>
      </c>
      <c r="AW45" s="148">
        <f t="shared" si="25"/>
        <v>22500</v>
      </c>
      <c r="AX45" s="148">
        <f t="shared" si="25"/>
        <v>22500</v>
      </c>
      <c r="AY45" s="148">
        <f t="shared" si="8"/>
        <v>22500</v>
      </c>
      <c r="AZ45" s="148">
        <f t="shared" si="3"/>
        <v>22500</v>
      </c>
      <c r="BA45" s="148">
        <f>SUM(AJ45:AL45)</f>
        <v>22500</v>
      </c>
      <c r="BB45" s="148">
        <f>SUM(AM45:AO45)</f>
        <v>22500</v>
      </c>
      <c r="BC45" s="143"/>
      <c r="BD45" s="165">
        <f>SUM(AQ45:AT45)</f>
        <v>90000</v>
      </c>
      <c r="BE45" s="165">
        <f>SUM(AU45:AX45)</f>
        <v>90000</v>
      </c>
      <c r="BF45" s="165">
        <f>SUM(AY45:BB45)</f>
        <v>90000</v>
      </c>
    </row>
    <row r="46" spans="1:58">
      <c r="AY46" s="140"/>
      <c r="AZ46" s="140"/>
      <c r="BA46" s="140"/>
      <c r="BB46" s="140"/>
      <c r="BC46" s="143"/>
      <c r="BD46" s="166"/>
      <c r="BE46" s="166"/>
      <c r="BF46" s="166"/>
    </row>
    <row r="47" spans="1:58">
      <c r="B47" s="4" t="s">
        <v>81</v>
      </c>
      <c r="C47" s="139"/>
      <c r="D47" s="139"/>
      <c r="E47" s="139"/>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Q47" s="140"/>
      <c r="AR47" s="140"/>
      <c r="AS47" s="140"/>
      <c r="AT47" s="140"/>
      <c r="AU47" s="140"/>
      <c r="AV47" s="140"/>
      <c r="AW47" s="140"/>
      <c r="AX47" s="140"/>
      <c r="AY47" s="140"/>
      <c r="AZ47" s="140"/>
      <c r="BA47" s="140"/>
      <c r="BB47" s="140"/>
      <c r="BC47" s="143"/>
      <c r="BD47" s="163"/>
      <c r="BE47" s="163"/>
      <c r="BF47" s="163"/>
    </row>
    <row r="48" spans="1:58">
      <c r="B48" s="149" t="s">
        <v>82</v>
      </c>
      <c r="C48" s="139"/>
      <c r="D48" s="139"/>
      <c r="E48" s="139"/>
      <c r="F48" s="144">
        <v>0</v>
      </c>
      <c r="G48" s="144">
        <v>0</v>
      </c>
      <c r="H48" s="144">
        <v>0</v>
      </c>
      <c r="I48" s="144">
        <v>0</v>
      </c>
      <c r="J48" s="144">
        <v>0</v>
      </c>
      <c r="K48" s="144">
        <v>0</v>
      </c>
      <c r="L48" s="144">
        <v>0</v>
      </c>
      <c r="M48" s="144">
        <v>0</v>
      </c>
      <c r="N48" s="144">
        <v>0</v>
      </c>
      <c r="O48" s="144">
        <v>0</v>
      </c>
      <c r="P48" s="144">
        <v>0</v>
      </c>
      <c r="Q48" s="144">
        <v>0</v>
      </c>
      <c r="R48" s="144">
        <v>0</v>
      </c>
      <c r="S48" s="144">
        <v>0</v>
      </c>
      <c r="T48" s="144">
        <v>0</v>
      </c>
      <c r="U48" s="144">
        <v>0</v>
      </c>
      <c r="V48" s="144">
        <v>0</v>
      </c>
      <c r="W48" s="144">
        <v>0</v>
      </c>
      <c r="X48" s="144">
        <v>0</v>
      </c>
      <c r="Y48" s="144">
        <v>0</v>
      </c>
      <c r="Z48" s="144">
        <v>0</v>
      </c>
      <c r="AA48" s="144">
        <v>0</v>
      </c>
      <c r="AB48" s="144">
        <v>0</v>
      </c>
      <c r="AC48" s="144">
        <v>0</v>
      </c>
      <c r="AD48" s="144">
        <v>0</v>
      </c>
      <c r="AE48" s="144">
        <v>0</v>
      </c>
      <c r="AF48" s="144">
        <v>0</v>
      </c>
      <c r="AG48" s="144">
        <v>0</v>
      </c>
      <c r="AH48" s="144">
        <v>0</v>
      </c>
      <c r="AI48" s="144">
        <v>0</v>
      </c>
      <c r="AJ48" s="144">
        <v>0</v>
      </c>
      <c r="AK48" s="144">
        <v>0</v>
      </c>
      <c r="AL48" s="144">
        <v>0</v>
      </c>
      <c r="AM48" s="144">
        <v>0</v>
      </c>
      <c r="AN48" s="144">
        <v>0</v>
      </c>
      <c r="AO48" s="144">
        <v>0</v>
      </c>
      <c r="AQ48" s="140">
        <f>SUM(F48:H48)</f>
        <v>0</v>
      </c>
      <c r="AR48" s="140">
        <f>SUM(I48:K48)</f>
        <v>0</v>
      </c>
      <c r="AS48" s="140">
        <f>SUM(L48:N48)</f>
        <v>0</v>
      </c>
      <c r="AT48" s="140">
        <f>SUM(O48:Q48)</f>
        <v>0</v>
      </c>
      <c r="AU48" s="140">
        <f>SUM(R48:T48)</f>
        <v>0</v>
      </c>
      <c r="AV48" s="140">
        <f>SUM(U48:W48)</f>
        <v>0</v>
      </c>
      <c r="AW48" s="140">
        <f>SUM(X48:Z48)</f>
        <v>0</v>
      </c>
      <c r="AX48" s="140">
        <f>SUM(AA48:AC48)</f>
        <v>0</v>
      </c>
      <c r="AY48" s="140">
        <f t="shared" si="8"/>
        <v>0</v>
      </c>
      <c r="AZ48" s="140">
        <f t="shared" si="3"/>
        <v>0</v>
      </c>
      <c r="BA48" s="140">
        <f>SUM(AJ48:AL48)</f>
        <v>0</v>
      </c>
      <c r="BB48" s="140">
        <f>SUM(AM48:AO48)</f>
        <v>0</v>
      </c>
      <c r="BC48" s="143"/>
      <c r="BD48" s="163">
        <f>SUM(AQ48:AT48)</f>
        <v>0</v>
      </c>
      <c r="BE48" s="163">
        <f>SUM(AU48:AX48)</f>
        <v>0</v>
      </c>
      <c r="BF48" s="163">
        <f>SUM(AY48:BB48)</f>
        <v>0</v>
      </c>
    </row>
    <row r="49" spans="1:58" ht="15">
      <c r="B49" s="149" t="s">
        <v>83</v>
      </c>
      <c r="C49" s="139"/>
      <c r="D49"/>
      <c r="E49"/>
      <c r="F49" s="140">
        <f>'Consumer Revenue'!D6</f>
        <v>0</v>
      </c>
      <c r="G49" s="140">
        <f>'Consumer Revenue'!E6</f>
        <v>5000</v>
      </c>
      <c r="H49" s="140">
        <f>'Consumer Revenue'!F6</f>
        <v>7500</v>
      </c>
      <c r="I49" s="140">
        <f>'Consumer Revenue'!G6</f>
        <v>10000</v>
      </c>
      <c r="J49" s="140">
        <f>'Consumer Revenue'!H6</f>
        <v>10000</v>
      </c>
      <c r="K49" s="140">
        <f>'Consumer Revenue'!I6</f>
        <v>12500</v>
      </c>
      <c r="L49" s="140">
        <f>'Consumer Revenue'!J6</f>
        <v>15000</v>
      </c>
      <c r="M49" s="140">
        <f>'Consumer Revenue'!K6</f>
        <v>15000</v>
      </c>
      <c r="N49" s="140">
        <f>'Consumer Revenue'!L6</f>
        <v>20000</v>
      </c>
      <c r="O49" s="140">
        <f>'Consumer Revenue'!M6</f>
        <v>23000</v>
      </c>
      <c r="P49" s="140">
        <f>'Consumer Revenue'!N6</f>
        <v>23400</v>
      </c>
      <c r="Q49" s="140">
        <f>'Consumer Revenue'!O6</f>
        <v>25000</v>
      </c>
      <c r="R49" s="140">
        <f>'Consumer Revenue'!P6</f>
        <v>26300</v>
      </c>
      <c r="S49" s="140">
        <f>'Consumer Revenue'!Q6</f>
        <v>27500</v>
      </c>
      <c r="T49" s="140">
        <f>'Consumer Revenue'!R6</f>
        <v>27500</v>
      </c>
      <c r="U49" s="140">
        <f>'Consumer Revenue'!S6</f>
        <v>30000</v>
      </c>
      <c r="V49" s="140">
        <f>'Consumer Revenue'!T6</f>
        <v>30500</v>
      </c>
      <c r="W49" s="140">
        <f>'Consumer Revenue'!U6</f>
        <v>32000</v>
      </c>
      <c r="X49" s="140">
        <f>'Consumer Revenue'!V6</f>
        <v>35000</v>
      </c>
      <c r="Y49" s="140">
        <f>'Consumer Revenue'!W6</f>
        <v>35000</v>
      </c>
      <c r="Z49" s="140">
        <f>'Consumer Revenue'!X6</f>
        <v>40000</v>
      </c>
      <c r="AA49" s="140">
        <f>'Consumer Revenue'!Y6</f>
        <v>45000</v>
      </c>
      <c r="AB49" s="140">
        <f>'Consumer Revenue'!Z6</f>
        <v>50000</v>
      </c>
      <c r="AC49" s="140">
        <f>'Consumer Revenue'!AA6</f>
        <v>55000</v>
      </c>
      <c r="AD49" s="140">
        <f>'Consumer Revenue'!AB6</f>
        <v>60000</v>
      </c>
      <c r="AE49" s="140">
        <f>'Consumer Revenue'!AC6</f>
        <v>65000</v>
      </c>
      <c r="AF49" s="140">
        <f>'Consumer Revenue'!AD6</f>
        <v>70000</v>
      </c>
      <c r="AG49" s="140">
        <f>'Consumer Revenue'!AE6</f>
        <v>75000</v>
      </c>
      <c r="AH49" s="140">
        <f>'Consumer Revenue'!AF6</f>
        <v>80000</v>
      </c>
      <c r="AI49" s="140">
        <f>'Consumer Revenue'!AG6</f>
        <v>85000</v>
      </c>
      <c r="AJ49" s="140">
        <f>'Consumer Revenue'!AH6</f>
        <v>90000</v>
      </c>
      <c r="AK49" s="140">
        <f>'Consumer Revenue'!AI6</f>
        <v>95000</v>
      </c>
      <c r="AL49" s="140">
        <f>'Consumer Revenue'!AJ6</f>
        <v>100000</v>
      </c>
      <c r="AM49" s="140">
        <f>'Consumer Revenue'!AK6</f>
        <v>105000</v>
      </c>
      <c r="AN49" s="140">
        <f>'Consumer Revenue'!AL6</f>
        <v>110000</v>
      </c>
      <c r="AO49" s="140">
        <f>'Consumer Revenue'!AM6</f>
        <v>115000</v>
      </c>
      <c r="AQ49" s="140">
        <f>SUM(F49:H49)</f>
        <v>12500</v>
      </c>
      <c r="AR49" s="140">
        <f>SUM(I49:K49)</f>
        <v>32500</v>
      </c>
      <c r="AS49" s="140">
        <f>SUM(L49:N49)</f>
        <v>50000</v>
      </c>
      <c r="AT49" s="140">
        <f>SUM(O49:Q49)</f>
        <v>71400</v>
      </c>
      <c r="AU49" s="140">
        <f>SUM(R49:T49)</f>
        <v>81300</v>
      </c>
      <c r="AV49" s="140">
        <f>SUM(U49:W49)</f>
        <v>92500</v>
      </c>
      <c r="AW49" s="140">
        <f>SUM(X49:Z49)</f>
        <v>110000</v>
      </c>
      <c r="AX49" s="140">
        <f>SUM(AA49:AC49)</f>
        <v>150000</v>
      </c>
      <c r="AY49" s="140" t="s">
        <v>84</v>
      </c>
      <c r="AZ49" s="140">
        <f t="shared" si="3"/>
        <v>240000</v>
      </c>
      <c r="BA49" s="140">
        <f>SUM(AJ49:AL49)</f>
        <v>285000</v>
      </c>
      <c r="BB49" s="140">
        <f>SUM(AM49:AO49)</f>
        <v>330000</v>
      </c>
      <c r="BC49" s="143"/>
      <c r="BD49" s="163">
        <f>SUM(AQ49:AT49)</f>
        <v>166400</v>
      </c>
      <c r="BE49" s="163">
        <f>SUM(AU49:AX49)</f>
        <v>433800</v>
      </c>
      <c r="BF49" s="163">
        <f>SUM(AY49:BB49)</f>
        <v>855000</v>
      </c>
    </row>
    <row r="50" spans="1:58">
      <c r="B50" s="149" t="s">
        <v>85</v>
      </c>
      <c r="C50" s="139"/>
      <c r="D50" s="139"/>
      <c r="E50" s="139"/>
      <c r="F50" s="144">
        <v>0</v>
      </c>
      <c r="G50" s="144">
        <v>0</v>
      </c>
      <c r="H50" s="144">
        <v>0</v>
      </c>
      <c r="I50" s="144">
        <v>0</v>
      </c>
      <c r="J50" s="144">
        <v>0</v>
      </c>
      <c r="K50" s="144">
        <v>0</v>
      </c>
      <c r="L50" s="144">
        <v>0</v>
      </c>
      <c r="M50" s="144">
        <v>2500</v>
      </c>
      <c r="N50" s="144">
        <v>2500</v>
      </c>
      <c r="O50" s="144">
        <v>2500</v>
      </c>
      <c r="P50" s="144">
        <v>2500</v>
      </c>
      <c r="Q50" s="144">
        <v>2500</v>
      </c>
      <c r="R50" s="144">
        <v>2500</v>
      </c>
      <c r="S50" s="144">
        <v>2500</v>
      </c>
      <c r="T50" s="144">
        <v>2500</v>
      </c>
      <c r="U50" s="144">
        <v>2500</v>
      </c>
      <c r="V50" s="144">
        <v>2500</v>
      </c>
      <c r="W50" s="144">
        <v>2500</v>
      </c>
      <c r="X50" s="144">
        <v>2500</v>
      </c>
      <c r="Y50" s="144">
        <v>5000</v>
      </c>
      <c r="Z50" s="144">
        <v>5000</v>
      </c>
      <c r="AA50" s="144">
        <v>5000</v>
      </c>
      <c r="AB50" s="144">
        <v>5000</v>
      </c>
      <c r="AC50" s="144">
        <v>5000</v>
      </c>
      <c r="AD50" s="144">
        <v>5000</v>
      </c>
      <c r="AE50" s="144">
        <v>5000</v>
      </c>
      <c r="AF50" s="144">
        <v>5000</v>
      </c>
      <c r="AG50" s="144">
        <v>5000</v>
      </c>
      <c r="AH50" s="144">
        <v>5000</v>
      </c>
      <c r="AI50" s="144">
        <v>5000</v>
      </c>
      <c r="AJ50" s="144">
        <v>5000</v>
      </c>
      <c r="AK50" s="144">
        <v>5000</v>
      </c>
      <c r="AL50" s="144">
        <v>5000</v>
      </c>
      <c r="AM50" s="144">
        <v>5000</v>
      </c>
      <c r="AN50" s="144">
        <v>5000</v>
      </c>
      <c r="AO50" s="144">
        <v>5000</v>
      </c>
      <c r="AQ50" s="140">
        <f>SUM(F50:H50)</f>
        <v>0</v>
      </c>
      <c r="AR50" s="140">
        <f>SUM(I50:K50)</f>
        <v>0</v>
      </c>
      <c r="AS50" s="140">
        <f>SUM(L50:N50)</f>
        <v>5000</v>
      </c>
      <c r="AT50" s="140">
        <f>SUM(O50:Q50)</f>
        <v>7500</v>
      </c>
      <c r="AU50" s="140">
        <f>SUM(R50:T50)</f>
        <v>7500</v>
      </c>
      <c r="AV50" s="140">
        <f>SUM(U50:W50)</f>
        <v>7500</v>
      </c>
      <c r="AW50" s="140">
        <f>SUM(X50:Z50)</f>
        <v>12500</v>
      </c>
      <c r="AX50" s="140">
        <f>SUM(AA50:AC50)</f>
        <v>15000</v>
      </c>
      <c r="AY50" s="140">
        <f t="shared" si="8"/>
        <v>15000</v>
      </c>
      <c r="AZ50" s="140">
        <f t="shared" si="3"/>
        <v>15000</v>
      </c>
      <c r="BA50" s="140">
        <f>SUM(AJ50:AL50)</f>
        <v>15000</v>
      </c>
      <c r="BB50" s="140">
        <f>SUM(AM50:AO50)</f>
        <v>15000</v>
      </c>
      <c r="BC50" s="143"/>
      <c r="BD50" s="163">
        <f>SUM(AQ50:AT50)</f>
        <v>12500</v>
      </c>
      <c r="BE50" s="163">
        <f>SUM(AU50:AX50)</f>
        <v>42500</v>
      </c>
      <c r="BF50" s="163">
        <f>SUM(AY50:BB50)</f>
        <v>60000</v>
      </c>
    </row>
    <row r="51" spans="1:58" ht="6" customHeight="1">
      <c r="B51" s="142"/>
      <c r="C51" s="139"/>
      <c r="D51" s="139"/>
      <c r="E51" s="139"/>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Q51" s="144"/>
      <c r="AR51" s="144"/>
      <c r="AS51" s="144"/>
      <c r="AT51" s="144"/>
      <c r="AU51" s="144"/>
      <c r="AV51" s="144"/>
      <c r="AW51" s="144"/>
      <c r="AX51" s="144"/>
      <c r="AY51" s="140"/>
      <c r="AZ51" s="140"/>
      <c r="BA51" s="140"/>
      <c r="BB51" s="140"/>
      <c r="BC51" s="143"/>
      <c r="BD51" s="164"/>
      <c r="BE51" s="164"/>
      <c r="BF51" s="164"/>
    </row>
    <row r="52" spans="1:58">
      <c r="B52" s="146" t="str">
        <f>"TOTAL "&amp;B47</f>
        <v>TOTAL ONLINE MARKETING</v>
      </c>
      <c r="C52" s="147"/>
      <c r="D52" s="147"/>
      <c r="E52" s="147"/>
      <c r="F52" s="148">
        <f t="shared" ref="F52:AQ52" si="26">SUM(F48:F51)</f>
        <v>0</v>
      </c>
      <c r="G52" s="148">
        <f>SUM(G48:G51)</f>
        <v>5000</v>
      </c>
      <c r="H52" s="148">
        <f t="shared" si="26"/>
        <v>7500</v>
      </c>
      <c r="I52" s="148">
        <f t="shared" si="26"/>
        <v>10000</v>
      </c>
      <c r="J52" s="148">
        <f t="shared" si="26"/>
        <v>10000</v>
      </c>
      <c r="K52" s="148">
        <f t="shared" si="26"/>
        <v>12500</v>
      </c>
      <c r="L52" s="148">
        <f t="shared" si="26"/>
        <v>15000</v>
      </c>
      <c r="M52" s="148">
        <f t="shared" si="26"/>
        <v>17500</v>
      </c>
      <c r="N52" s="148">
        <f t="shared" si="26"/>
        <v>22500</v>
      </c>
      <c r="O52" s="148">
        <f t="shared" si="26"/>
        <v>25500</v>
      </c>
      <c r="P52" s="148">
        <f t="shared" si="26"/>
        <v>25900</v>
      </c>
      <c r="Q52" s="148">
        <f t="shared" si="26"/>
        <v>27500</v>
      </c>
      <c r="R52" s="148">
        <f t="shared" si="26"/>
        <v>28800</v>
      </c>
      <c r="S52" s="148">
        <f t="shared" si="26"/>
        <v>30000</v>
      </c>
      <c r="T52" s="148">
        <f t="shared" si="26"/>
        <v>30000</v>
      </c>
      <c r="U52" s="148">
        <f t="shared" si="26"/>
        <v>32500</v>
      </c>
      <c r="V52" s="148">
        <f t="shared" si="26"/>
        <v>33000</v>
      </c>
      <c r="W52" s="148">
        <f t="shared" si="26"/>
        <v>34500</v>
      </c>
      <c r="X52" s="148">
        <f t="shared" si="26"/>
        <v>37500</v>
      </c>
      <c r="Y52" s="148">
        <f t="shared" si="26"/>
        <v>40000</v>
      </c>
      <c r="Z52" s="148">
        <f t="shared" si="26"/>
        <v>45000</v>
      </c>
      <c r="AA52" s="148">
        <f t="shared" si="26"/>
        <v>50000</v>
      </c>
      <c r="AB52" s="148">
        <f t="shared" si="26"/>
        <v>55000</v>
      </c>
      <c r="AC52" s="148">
        <f t="shared" si="26"/>
        <v>60000</v>
      </c>
      <c r="AD52" s="148">
        <f t="shared" ref="AD52:AO52" si="27">SUM(AD48:AD51)</f>
        <v>65000</v>
      </c>
      <c r="AE52" s="148">
        <f t="shared" si="27"/>
        <v>70000</v>
      </c>
      <c r="AF52" s="148">
        <f t="shared" si="27"/>
        <v>75000</v>
      </c>
      <c r="AG52" s="148">
        <f t="shared" si="27"/>
        <v>80000</v>
      </c>
      <c r="AH52" s="148">
        <f t="shared" si="27"/>
        <v>85000</v>
      </c>
      <c r="AI52" s="148">
        <f t="shared" si="27"/>
        <v>90000</v>
      </c>
      <c r="AJ52" s="148">
        <f t="shared" si="27"/>
        <v>95000</v>
      </c>
      <c r="AK52" s="148">
        <f t="shared" si="27"/>
        <v>100000</v>
      </c>
      <c r="AL52" s="148">
        <f t="shared" si="27"/>
        <v>105000</v>
      </c>
      <c r="AM52" s="148">
        <f t="shared" si="27"/>
        <v>110000</v>
      </c>
      <c r="AN52" s="148">
        <f t="shared" si="27"/>
        <v>115000</v>
      </c>
      <c r="AO52" s="148">
        <f t="shared" si="27"/>
        <v>120000</v>
      </c>
      <c r="AQ52" s="148">
        <f t="shared" si="26"/>
        <v>12500</v>
      </c>
      <c r="AR52" s="148">
        <f t="shared" ref="AR52:AX52" si="28">SUM(AR48:AR51)</f>
        <v>32500</v>
      </c>
      <c r="AS52" s="148">
        <f t="shared" si="28"/>
        <v>55000</v>
      </c>
      <c r="AT52" s="148">
        <f t="shared" si="28"/>
        <v>78900</v>
      </c>
      <c r="AU52" s="148">
        <f t="shared" si="28"/>
        <v>88800</v>
      </c>
      <c r="AV52" s="148">
        <f t="shared" si="28"/>
        <v>100000</v>
      </c>
      <c r="AW52" s="148">
        <f t="shared" si="28"/>
        <v>122500</v>
      </c>
      <c r="AX52" s="148">
        <f t="shared" si="28"/>
        <v>165000</v>
      </c>
      <c r="AY52" s="148">
        <f t="shared" si="8"/>
        <v>210000</v>
      </c>
      <c r="AZ52" s="148">
        <f t="shared" si="3"/>
        <v>255000</v>
      </c>
      <c r="BA52" s="148">
        <f>SUM(AJ52:AL52)</f>
        <v>300000</v>
      </c>
      <c r="BB52" s="148">
        <f>SUM(AM52:AO52)</f>
        <v>345000</v>
      </c>
      <c r="BC52" s="143"/>
      <c r="BD52" s="165">
        <f>SUM(AQ52:AT52)</f>
        <v>178900</v>
      </c>
      <c r="BE52" s="165">
        <f>SUM(AU52:AX52)</f>
        <v>476300</v>
      </c>
      <c r="BF52" s="165">
        <f>SUM(AY52:BB52)</f>
        <v>1110000</v>
      </c>
    </row>
    <row r="53" spans="1:58" s="82" customFormat="1" ht="12" customHeight="1">
      <c r="A53" s="32"/>
      <c r="B53" s="135"/>
      <c r="C53" s="135"/>
      <c r="D53" s="135"/>
      <c r="E53" s="86"/>
      <c r="F53" s="87"/>
      <c r="G53" s="86"/>
      <c r="H53" s="86"/>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1"/>
      <c r="AQ53" s="85"/>
      <c r="AR53" s="85"/>
      <c r="AS53" s="85"/>
      <c r="AT53" s="85"/>
      <c r="AU53" s="85"/>
      <c r="AV53" s="85"/>
      <c r="AW53" s="85"/>
      <c r="AX53" s="85"/>
      <c r="AY53" s="140"/>
      <c r="AZ53" s="85"/>
      <c r="BA53" s="85"/>
      <c r="BB53" s="85"/>
      <c r="BC53" s="143"/>
      <c r="BD53" s="167"/>
      <c r="BE53" s="167"/>
      <c r="BF53" s="167"/>
    </row>
    <row r="54" spans="1:58" s="82" customFormat="1" ht="12" customHeight="1" thickBot="1">
      <c r="A54" s="32"/>
      <c r="B54" s="155" t="str">
        <f>"TOTAL "&amp;B4&amp;" EXPENSES"</f>
        <v>TOTAL MARKETING EXPENSES</v>
      </c>
      <c r="C54" s="156"/>
      <c r="D54" s="156"/>
      <c r="E54" s="157"/>
      <c r="F54" s="158">
        <f t="shared" ref="F54:AN54" si="29">F12+F18+F26+F33+F39+F45+F52</f>
        <v>7500</v>
      </c>
      <c r="G54" s="158">
        <f>G12+G18+G26+G33+G39+G45+G52</f>
        <v>12500</v>
      </c>
      <c r="H54" s="158">
        <f t="shared" si="29"/>
        <v>31490</v>
      </c>
      <c r="I54" s="158">
        <f t="shared" si="29"/>
        <v>30990</v>
      </c>
      <c r="J54" s="158">
        <f t="shared" si="29"/>
        <v>30990</v>
      </c>
      <c r="K54" s="158">
        <f t="shared" si="29"/>
        <v>33490</v>
      </c>
      <c r="L54" s="158">
        <f t="shared" si="29"/>
        <v>52480</v>
      </c>
      <c r="M54" s="158">
        <f t="shared" si="29"/>
        <v>51980</v>
      </c>
      <c r="N54" s="158">
        <f t="shared" si="29"/>
        <v>56980</v>
      </c>
      <c r="O54" s="158">
        <f t="shared" si="29"/>
        <v>59980</v>
      </c>
      <c r="P54" s="158">
        <f t="shared" si="29"/>
        <v>60380</v>
      </c>
      <c r="Q54" s="158">
        <f t="shared" si="29"/>
        <v>61980</v>
      </c>
      <c r="R54" s="158">
        <f t="shared" si="29"/>
        <v>70780</v>
      </c>
      <c r="S54" s="158">
        <f t="shared" si="29"/>
        <v>84020.625</v>
      </c>
      <c r="T54" s="158">
        <f t="shared" si="29"/>
        <v>81376.574999999997</v>
      </c>
      <c r="U54" s="158">
        <f t="shared" si="29"/>
        <v>83876.574999999997</v>
      </c>
      <c r="V54" s="158">
        <f t="shared" si="29"/>
        <v>84376.574999999997</v>
      </c>
      <c r="W54" s="158">
        <f t="shared" si="29"/>
        <v>85876.574999999997</v>
      </c>
      <c r="X54" s="158">
        <f t="shared" si="29"/>
        <v>89232.524999999994</v>
      </c>
      <c r="Y54" s="158">
        <f t="shared" si="29"/>
        <v>101301.27499999999</v>
      </c>
      <c r="Z54" s="158">
        <f t="shared" si="29"/>
        <v>115341.90000000001</v>
      </c>
      <c r="AA54" s="158">
        <f>AA12+AA18+AA26+AA33+AA39+AA45+AA52</f>
        <v>117341.90000000001</v>
      </c>
      <c r="AB54" s="158">
        <f t="shared" si="29"/>
        <v>122341.90000000001</v>
      </c>
      <c r="AC54" s="158">
        <f t="shared" si="29"/>
        <v>127341.90000000001</v>
      </c>
      <c r="AD54" s="158">
        <f t="shared" si="29"/>
        <v>142899.40000000002</v>
      </c>
      <c r="AE54" s="158">
        <f t="shared" si="29"/>
        <v>145121.86875000002</v>
      </c>
      <c r="AF54" s="158">
        <f t="shared" si="29"/>
        <v>160679.36875000002</v>
      </c>
      <c r="AG54" s="158">
        <f t="shared" si="29"/>
        <v>162679.36875000002</v>
      </c>
      <c r="AH54" s="158">
        <f t="shared" si="29"/>
        <v>167679.36875000002</v>
      </c>
      <c r="AI54" s="158">
        <f t="shared" si="29"/>
        <v>172679.36875000002</v>
      </c>
      <c r="AJ54" s="158">
        <f t="shared" si="29"/>
        <v>177679.36875000002</v>
      </c>
      <c r="AK54" s="158">
        <f t="shared" si="29"/>
        <v>182827.68125000002</v>
      </c>
      <c r="AL54" s="158">
        <f t="shared" si="29"/>
        <v>197618.9</v>
      </c>
      <c r="AM54" s="158">
        <f t="shared" si="29"/>
        <v>199618.9</v>
      </c>
      <c r="AN54" s="158">
        <f t="shared" si="29"/>
        <v>204618.9</v>
      </c>
      <c r="AO54" s="158">
        <f>AO12+AO18+AO26+AO33+AO39+AO45+AO52</f>
        <v>209618.9</v>
      </c>
      <c r="AP54" s="17"/>
      <c r="AQ54" s="158">
        <f>AQ12+AQ18+AQ26+AQ33+AQ39+AQ45+AQ52</f>
        <v>51490</v>
      </c>
      <c r="AR54" s="158">
        <f>AR12+AR18+AR26+AR33+AR39+AR45+AR52</f>
        <v>95470</v>
      </c>
      <c r="AS54" s="158">
        <f t="shared" ref="AS54:AW54" si="30">AS12+AS18+AS26+AS33+AS39+AS45+AS52</f>
        <v>161440</v>
      </c>
      <c r="AT54" s="158">
        <f t="shared" si="30"/>
        <v>182340</v>
      </c>
      <c r="AU54" s="158">
        <f t="shared" si="30"/>
        <v>236177.2</v>
      </c>
      <c r="AV54" s="158">
        <f t="shared" si="30"/>
        <v>254129.72500000001</v>
      </c>
      <c r="AW54" s="158">
        <f t="shared" si="30"/>
        <v>305875.7</v>
      </c>
      <c r="AX54" s="158">
        <f>AX12+AX18+AX26+AX33+AX39+AX45+AX52</f>
        <v>367025.7</v>
      </c>
      <c r="AY54" s="158">
        <f t="shared" si="8"/>
        <v>448700.63750000007</v>
      </c>
      <c r="AZ54" s="158">
        <f>AZ12+AZ18+AZ26+AZ33+AZ39+AZ45+AZ52</f>
        <v>503038.10625000001</v>
      </c>
      <c r="BA54" s="158">
        <f>BA12+BA18+BA26+BA33+BA39+BA45+BA52</f>
        <v>558125.94999999995</v>
      </c>
      <c r="BB54" s="158">
        <f>BB12+BB18+BB26+BB33+BB39+BB45+BB52</f>
        <v>613856.69999999995</v>
      </c>
      <c r="BC54" s="168"/>
      <c r="BD54" s="158">
        <f>BD12+BD18+BD26+BD33+BD39+BD45+BD52</f>
        <v>490740</v>
      </c>
      <c r="BE54" s="158">
        <f>BE12+BE18+BE26+BE33+BE39+BE45+BE52</f>
        <v>1163208.325</v>
      </c>
      <c r="BF54" s="158">
        <f>BF12+BF18+BF26+BF33+BF39+BF45+BF52</f>
        <v>2123721.3937499998</v>
      </c>
    </row>
    <row r="55" spans="1:58" s="82" customFormat="1" ht="12" customHeight="1" thickTop="1">
      <c r="A55" s="32"/>
      <c r="B55" s="135"/>
      <c r="C55" s="135"/>
      <c r="D55" s="135"/>
      <c r="E55" s="86"/>
      <c r="F55" s="87"/>
      <c r="G55" s="86"/>
      <c r="H55" s="86"/>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1"/>
      <c r="AQ55" s="85"/>
      <c r="AR55" s="85"/>
      <c r="AS55" s="85"/>
      <c r="AT55" s="85"/>
      <c r="AU55" s="85"/>
      <c r="AV55" s="85"/>
      <c r="AW55" s="85"/>
      <c r="AX55" s="85"/>
      <c r="BC55" s="143"/>
      <c r="BD55" s="169"/>
      <c r="BE55" s="169"/>
      <c r="BF55" s="169"/>
    </row>
    <row r="56" spans="1:58">
      <c r="BC56" s="143"/>
      <c r="BD56" s="170"/>
      <c r="BE56" s="170"/>
      <c r="BF56" s="170"/>
    </row>
    <row r="57" spans="1:58">
      <c r="BC57" s="143"/>
      <c r="BD57" s="170"/>
      <c r="BE57" s="170"/>
      <c r="BF57" s="170"/>
    </row>
    <row r="58" spans="1:58">
      <c r="BC58" s="143"/>
      <c r="BD58" s="82"/>
      <c r="BE58" s="82"/>
      <c r="BF58" s="82"/>
    </row>
    <row r="59" spans="1:58">
      <c r="BC59" s="143"/>
    </row>
    <row r="60" spans="1:58">
      <c r="BC60" s="143"/>
    </row>
    <row r="61" spans="1:58">
      <c r="BC61" s="143"/>
    </row>
  </sheetData>
  <pageMargins left="0.2" right="0.2" top="0.45" bottom="0.55000000000000004" header="0.17" footer="0.24"/>
  <pageSetup scale="60" fitToWidth="2" fitToHeight="0" orientation="landscape" horizontalDpi="4294967292" verticalDpi="4294967292" r:id="rId1"/>
  <headerFooter>
    <oddFooter>&amp;CCONFIDENTIAL</oddFooter>
  </headerFooter>
  <colBreaks count="2" manualBreakCount="2">
    <brk id="17" max="1048575" man="1"/>
    <brk id="42"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Cover</vt:lpstr>
      <vt:lpstr>Instructions</vt:lpstr>
      <vt:lpstr>Model &amp; Metrics</vt:lpstr>
      <vt:lpstr>Reporting</vt:lpstr>
      <vt:lpstr>Actual vs. Budget</vt:lpstr>
      <vt:lpstr>Waterfall Charts</vt:lpstr>
      <vt:lpstr>Consumer Revenue</vt:lpstr>
      <vt:lpstr>Sales</vt:lpstr>
      <vt:lpstr>Marketing</vt:lpstr>
      <vt:lpstr>R&amp;D</vt:lpstr>
      <vt:lpstr>G&amp;A</vt:lpstr>
      <vt:lpstr>Staffing</vt:lpstr>
      <vt:lpstr>Cover!Print_Area</vt:lpstr>
      <vt:lpstr>'G&amp;A'!Print_Area</vt:lpstr>
      <vt:lpstr>Marketing!Print_Area</vt:lpstr>
      <vt:lpstr>'Model &amp; Metrics'!Print_Area</vt:lpstr>
      <vt:lpstr>'R&amp;D'!Print_Area</vt:lpstr>
      <vt:lpstr>Sales!Print_Area</vt:lpstr>
      <vt:lpstr>Staffing!Print_Area</vt:lpstr>
      <vt:lpstr>'G&amp;A'!Print_Titles</vt:lpstr>
      <vt:lpstr>Marketing!Print_Titles</vt:lpstr>
      <vt:lpstr>'Model &amp; Metrics'!Print_Titles</vt:lpstr>
      <vt:lpstr>'R&amp;D'!Print_Titles</vt:lpstr>
      <vt:lpstr>Sales!Print_Titles</vt:lpstr>
      <vt:lpstr>Staffing!Print_Titles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Ankit Tiwari</dc:creator>
  <cp:lastModifiedBy>Morganne</cp:lastModifiedBy>
  <dcterms:created xsi:type="dcterms:W3CDTF">2016-08-10T18:10:26Z</dcterms:created>
  <dcterms:modified xsi:type="dcterms:W3CDTF">2020-12-15T18:14:00Z</dcterms:modified>
</cp:coreProperties>
</file>